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3498\OneDrive - E.ON\Documents\a_DOKUMENTY\GEO_věci\CENÍK_GEO\CENÍK_2022\"/>
    </mc:Choice>
  </mc:AlternateContent>
  <xr:revisionPtr revIDLastSave="63" documentId="13_ncr:1_{DE1354ED-54F8-4D1C-9EDF-309AF0C243EE}" xr6:coauthVersionLast="44" xr6:coauthVersionMax="44" xr10:uidLastSave="{6129D174-4A5A-486B-AD1A-93B0D41E5D78}"/>
  <workbookProtection workbookAlgorithmName="SHA-512" workbookHashValue="IS1AJw8nW+MNcYapD34f4thG2JP/Yz7+DnMmuZf0BvRVauzgqYvETiKACafsRV0lvxB8yiwttfK/K7BNYEY8NA==" workbookSaltValue="ZY0U58sBqxSD3EQljfHIAQ==" workbookSpinCount="100000" lockStructure="1"/>
  <bookViews>
    <workbookView xWindow="-4275" yWindow="990" windowWidth="21600" windowHeight="11385" xr2:uid="{00000000-000D-0000-FFFF-FFFF00000000}"/>
  </bookViews>
  <sheets>
    <sheet name="SPEFA pro rok 2022 - v2021021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0" i="1" l="1"/>
  <c r="H40" i="1" s="1"/>
  <c r="H41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H8" i="1" l="1"/>
  <c r="G26" i="1" l="1"/>
  <c r="G10" i="1"/>
  <c r="G52" i="1" l="1"/>
  <c r="H52" i="1" s="1"/>
  <c r="G53" i="1"/>
  <c r="H53" i="1" s="1"/>
  <c r="G54" i="1"/>
  <c r="H54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7" i="1" l="1"/>
  <c r="G55" i="1"/>
  <c r="G32" i="1" l="1"/>
  <c r="H32" i="1" s="1"/>
  <c r="G30" i="1"/>
  <c r="H30" i="1" s="1"/>
  <c r="G29" i="1"/>
  <c r="H29" i="1" s="1"/>
  <c r="G28" i="1"/>
  <c r="H28" i="1" s="1"/>
  <c r="H26" i="1"/>
  <c r="G25" i="1"/>
  <c r="H25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3" i="1"/>
  <c r="G12" i="1"/>
  <c r="H10" i="1"/>
  <c r="H13" i="1" l="1"/>
  <c r="H12" i="1"/>
  <c r="H23" i="1"/>
  <c r="H14" i="1" l="1"/>
  <c r="H7" i="1" s="1"/>
  <c r="G42" i="1" s="1"/>
  <c r="F61" i="1" l="1"/>
</calcChain>
</file>

<file path=xl/sharedStrings.xml><?xml version="1.0" encoding="utf-8"?>
<sst xmlns="http://schemas.openxmlformats.org/spreadsheetml/2006/main" count="175" uniqueCount="105">
  <si>
    <t>PZS</t>
  </si>
  <si>
    <t>ÚMPS</t>
  </si>
  <si>
    <t>paušál</t>
  </si>
  <si>
    <t>I. 2</t>
  </si>
  <si>
    <t>I. 1</t>
  </si>
  <si>
    <t>položka</t>
  </si>
  <si>
    <t>výkon</t>
  </si>
  <si>
    <t>MJ</t>
  </si>
  <si>
    <t>Kč/MJ</t>
  </si>
  <si>
    <t>tabulka</t>
  </si>
  <si>
    <t>KM</t>
  </si>
  <si>
    <t>II. 1</t>
  </si>
  <si>
    <t>zpracování KM KN a PK</t>
  </si>
  <si>
    <t>celkem Kč</t>
  </si>
  <si>
    <t>DSPSg</t>
  </si>
  <si>
    <t>III. 1</t>
  </si>
  <si>
    <t>III. 2</t>
  </si>
  <si>
    <t>III. 3</t>
  </si>
  <si>
    <t>podzemní vedení</t>
  </si>
  <si>
    <t>nadzemní vedení</t>
  </si>
  <si>
    <t>GP</t>
  </si>
  <si>
    <t>IV. 1</t>
  </si>
  <si>
    <t>IV. 2</t>
  </si>
  <si>
    <t>IV. 3</t>
  </si>
  <si>
    <t>IV. 4</t>
  </si>
  <si>
    <t>IV. 5</t>
  </si>
  <si>
    <t>IV. 6</t>
  </si>
  <si>
    <t>IV. 7</t>
  </si>
  <si>
    <t>IV. 8</t>
  </si>
  <si>
    <t>vytýčení hr. parc. s GP a zápis do KN</t>
  </si>
  <si>
    <t>stabilizace vytýčení hranice</t>
  </si>
  <si>
    <t>GP na VB</t>
  </si>
  <si>
    <t>vyhotovení ověř. kopií GP na VB</t>
  </si>
  <si>
    <t>GP na nové stavby</t>
  </si>
  <si>
    <t>GP na oddělení pozemku</t>
  </si>
  <si>
    <t>sestavení tabulky VB</t>
  </si>
  <si>
    <t>PROFIL</t>
  </si>
  <si>
    <t>V. 1</t>
  </si>
  <si>
    <t>V. 2</t>
  </si>
  <si>
    <t>podélný profil</t>
  </si>
  <si>
    <t>příčný profil</t>
  </si>
  <si>
    <t>HS</t>
  </si>
  <si>
    <t>VI. 1</t>
  </si>
  <si>
    <t>VI. 2</t>
  </si>
  <si>
    <t>VI. 3</t>
  </si>
  <si>
    <t>ÚOZI</t>
  </si>
  <si>
    <t>zeměměřický inženýr</t>
  </si>
  <si>
    <t>zeměměřický technik</t>
  </si>
  <si>
    <t>SNK</t>
  </si>
  <si>
    <t>VII. 1</t>
  </si>
  <si>
    <t>VII. 2</t>
  </si>
  <si>
    <t>zpracování PZS</t>
  </si>
  <si>
    <t>zpracování DSPSg</t>
  </si>
  <si>
    <t>skutečný počet MJ</t>
  </si>
  <si>
    <t>CENA CELKEM ZA PRÁCE GEO</t>
  </si>
  <si>
    <t>G!NIUS</t>
  </si>
  <si>
    <t>Provozní schéma NN</t>
  </si>
  <si>
    <t>Provozní schéma VN</t>
  </si>
  <si>
    <t>Vedení NN</t>
  </si>
  <si>
    <t>Vedení VN</t>
  </si>
  <si>
    <t>Vedení VVN</t>
  </si>
  <si>
    <t>Sdělovací vedení</t>
  </si>
  <si>
    <t>Detail trafostanice - nová</t>
  </si>
  <si>
    <t>Detail kabelové skříně* - nová</t>
  </si>
  <si>
    <t>Detail kabel. skříně* - verifikace stáv.</t>
  </si>
  <si>
    <t>Detail TS - verifikace stávající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</si>
  <si>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</si>
  <si>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t>ks</t>
  </si>
  <si>
    <t>m</t>
  </si>
  <si>
    <t>h</t>
  </si>
  <si>
    <t>CENA CELKEM ZA PRÁCE DpTE</t>
  </si>
  <si>
    <t>Vypracoval:</t>
  </si>
  <si>
    <t>Dne:</t>
  </si>
  <si>
    <t>Název firmy:</t>
  </si>
  <si>
    <t>Jméno kontrolora:</t>
  </si>
  <si>
    <t>SPEFA vypracoval:</t>
  </si>
  <si>
    <t>název firmy dle OR</t>
  </si>
  <si>
    <t>titul jméno příjmení</t>
  </si>
  <si>
    <t>DD. MM. RRRR</t>
  </si>
  <si>
    <t>Tyto skříně musí mít vyhotovený detail.</t>
  </si>
  <si>
    <t>PZS/DSPSg zkontroloval:</t>
  </si>
  <si>
    <t>CENA CELKEM</t>
  </si>
  <si>
    <t xml:space="preserve">* Kabelovou skříní se rozumí jak skříně rozpojovací (SR, SE, SD, SV) tak i skříně SS a SP, které spínají další vedení v majetku ECD. </t>
  </si>
  <si>
    <t>Číslo stavby:</t>
  </si>
  <si>
    <t>Název stavby:</t>
  </si>
  <si>
    <t>název stavby</t>
  </si>
  <si>
    <t>VYT_ST</t>
  </si>
  <si>
    <t>VIII. 1</t>
  </si>
  <si>
    <t>liniová stavba/objekt</t>
  </si>
  <si>
    <t>VIII. 2</t>
  </si>
  <si>
    <t>aktualizace ÚMPS při DSPSg</t>
  </si>
  <si>
    <t>VII. 3</t>
  </si>
  <si>
    <t>zpracování KM KN/PK</t>
  </si>
  <si>
    <t>VII. 4</t>
  </si>
  <si>
    <t>VII. 5</t>
  </si>
  <si>
    <t>vytýčení liniové stavby/objektu</t>
  </si>
  <si>
    <t>VII. 6</t>
  </si>
  <si>
    <t>GP - PZS ano</t>
  </si>
  <si>
    <t>VII. 7</t>
  </si>
  <si>
    <t>GP - PZS ne</t>
  </si>
  <si>
    <t>bod</t>
  </si>
  <si>
    <t>hodnota vykazovaná do EXTRANETu</t>
  </si>
  <si>
    <t>číslo hlášení_označení stavby_typ dokumentace</t>
  </si>
  <si>
    <t>KALKULACE PRACÍ DLE GEO CENÍKU 2022</t>
  </si>
  <si>
    <t>KALKULACE PRACÍ DLE CENÍKU DpTE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</si>
</sst>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#,##0.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8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  <font>
      <i/>
      <sz val="9"/>
      <color rgb="FFC00000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i/>
      <sz val="9"/>
      <color theme="1" tint="0.249977111117893"/>
      <name val="Arial"/>
      <family val="2"/>
      <charset val="238"/>
    </font>
    <font>
      <b/>
      <sz val="11"/>
      <color theme="9" tint="-0.499984740745262"/>
      <name val="Arial"/>
      <family val="2"/>
      <charset val="238"/>
    </font>
    <font>
      <sz val="11"/>
      <color theme="9" tint="-0.499984740745262"/>
      <name val="Arial"/>
      <family val="2"/>
      <charset val="238"/>
    </font>
    <font>
      <b/>
      <sz val="14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i/>
      <sz val="8"/>
      <color rgb="FFC00000"/>
      <name val="Arial"/>
      <family val="2"/>
      <charset val="238"/>
    </font>
    <font>
      <b/>
      <i/>
      <sz val="9"/>
      <color rgb="FFC00000"/>
      <name val="Arial"/>
      <family val="2"/>
      <charset val="238"/>
    </font>
    <font>
      <b/>
      <sz val="11"/>
      <color theme="8" tint="-0.49998474074526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/>
      <bottom style="double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left"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164" fontId="1" fillId="0" borderId="0" xfId="0" applyNumberFormat="1" applyFont="1" applyAlignment="1" applyProtection="1">
      <alignment horizontal="right" vertical="center"/>
      <protection hidden="1"/>
    </xf>
    <xf numFmtId="165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left" vertical="center"/>
      <protection hidden="1"/>
    </xf>
    <xf numFmtId="164" fontId="1" fillId="0" borderId="2" xfId="0" applyNumberFormat="1" applyFont="1" applyBorder="1" applyAlignment="1" applyProtection="1">
      <alignment horizontal="right" vertical="center"/>
      <protection hidden="1"/>
    </xf>
    <xf numFmtId="165" fontId="4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64" fontId="9" fillId="0" borderId="0" xfId="0" applyNumberFormat="1" applyFont="1" applyAlignment="1" applyProtection="1">
      <alignment horizontal="right" vertical="center"/>
      <protection hidden="1"/>
    </xf>
    <xf numFmtId="0" fontId="9" fillId="2" borderId="0" xfId="0" applyFont="1" applyFill="1" applyAlignment="1" applyProtection="1">
      <alignment horizontal="left" vertical="center"/>
      <protection locked="0" hidden="1"/>
    </xf>
    <xf numFmtId="0" fontId="10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164" fontId="11" fillId="0" borderId="0" xfId="0" applyNumberFormat="1" applyFont="1" applyAlignment="1" applyProtection="1">
      <alignment horizontal="right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right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0" fontId="1" fillId="0" borderId="0" xfId="0" applyFont="1" applyBorder="1" applyAlignment="1" applyProtection="1">
      <alignment vertical="center"/>
      <protection hidden="1"/>
    </xf>
    <xf numFmtId="0" fontId="1" fillId="0" borderId="3" xfId="0" applyFont="1" applyBorder="1" applyAlignment="1" applyProtection="1">
      <alignment vertical="center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/>
      <protection hidden="1"/>
    </xf>
    <xf numFmtId="164" fontId="1" fillId="0" borderId="3" xfId="0" applyNumberFormat="1" applyFont="1" applyBorder="1" applyAlignment="1" applyProtection="1">
      <alignment horizontal="right" vertical="center"/>
      <protection hidden="1"/>
    </xf>
    <xf numFmtId="165" fontId="4" fillId="0" borderId="3" xfId="0" applyNumberFormat="1" applyFont="1" applyFill="1" applyBorder="1" applyAlignment="1" applyProtection="1">
      <alignment horizontal="right" vertical="center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0" fontId="10" fillId="0" borderId="0" xfId="0" applyFont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right"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13" fillId="0" borderId="11" xfId="0" applyFont="1" applyBorder="1" applyAlignment="1" applyProtection="1">
      <alignment horizontal="center" vertical="center"/>
      <protection hidden="1"/>
    </xf>
    <xf numFmtId="0" fontId="13" fillId="0" borderId="11" xfId="0" applyFont="1" applyBorder="1" applyAlignment="1" applyProtection="1">
      <alignment horizontal="right" vertical="center"/>
      <protection hidden="1"/>
    </xf>
    <xf numFmtId="0" fontId="5" fillId="0" borderId="11" xfId="0" applyFont="1" applyBorder="1" applyAlignment="1" applyProtection="1">
      <alignment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right" vertical="center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  <xf numFmtId="0" fontId="9" fillId="2" borderId="11" xfId="0" applyFont="1" applyFill="1" applyBorder="1" applyAlignment="1" applyProtection="1">
      <alignment horizontal="left" vertical="center"/>
      <protection locked="0" hidden="1"/>
    </xf>
    <xf numFmtId="0" fontId="9" fillId="0" borderId="11" xfId="0" applyFont="1" applyBorder="1" applyAlignment="1" applyProtection="1">
      <alignment horizontal="center" vertical="center"/>
      <protection hidden="1"/>
    </xf>
    <xf numFmtId="164" fontId="9" fillId="0" borderId="11" xfId="0" applyNumberFormat="1" applyFont="1" applyBorder="1" applyAlignment="1" applyProtection="1">
      <alignment horizontal="right" vertical="center"/>
      <protection hidden="1"/>
    </xf>
    <xf numFmtId="0" fontId="7" fillId="0" borderId="11" xfId="0" applyFont="1" applyBorder="1" applyAlignment="1" applyProtection="1">
      <alignment horizontal="center" vertical="center"/>
      <protection hidden="1"/>
    </xf>
    <xf numFmtId="0" fontId="8" fillId="0" borderId="11" xfId="0" applyFont="1" applyBorder="1" applyAlignment="1" applyProtection="1">
      <alignment horizontal="center" vertical="center"/>
      <protection hidden="1"/>
    </xf>
    <xf numFmtId="0" fontId="8" fillId="0" borderId="11" xfId="0" applyFont="1" applyBorder="1" applyAlignment="1" applyProtection="1">
      <alignment horizontal="right" vertical="center"/>
      <protection hidden="1"/>
    </xf>
    <xf numFmtId="0" fontId="1" fillId="0" borderId="11" xfId="0" applyFont="1" applyBorder="1" applyAlignment="1" applyProtection="1">
      <alignment vertical="center"/>
      <protection hidden="1"/>
    </xf>
    <xf numFmtId="0" fontId="1" fillId="0" borderId="11" xfId="0" applyFont="1" applyBorder="1" applyAlignment="1" applyProtection="1">
      <alignment horizontal="left" vertical="center"/>
      <protection hidden="1"/>
    </xf>
    <xf numFmtId="164" fontId="1" fillId="0" borderId="11" xfId="0" applyNumberFormat="1" applyFont="1" applyBorder="1" applyAlignment="1" applyProtection="1">
      <alignment horizontal="right" vertical="center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19" fillId="2" borderId="7" xfId="0" applyFont="1" applyFill="1" applyBorder="1" applyAlignment="1" applyProtection="1">
      <alignment horizontal="center" vertical="center" wrapText="1"/>
      <protection hidden="1"/>
    </xf>
    <xf numFmtId="164" fontId="19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right" vertical="center"/>
      <protection hidden="1"/>
    </xf>
    <xf numFmtId="0" fontId="17" fillId="0" borderId="11" xfId="0" applyFont="1" applyFill="1" applyBorder="1" applyAlignment="1" applyProtection="1">
      <alignment vertical="center"/>
      <protection hidden="1"/>
    </xf>
    <xf numFmtId="0" fontId="17" fillId="0" borderId="11" xfId="0" applyFont="1" applyFill="1" applyBorder="1" applyAlignment="1" applyProtection="1">
      <alignment horizontal="center" vertical="center"/>
      <protection hidden="1"/>
    </xf>
    <xf numFmtId="0" fontId="18" fillId="0" borderId="11" xfId="0" applyFont="1" applyFill="1" applyBorder="1" applyAlignment="1" applyProtection="1">
      <alignment horizontal="center" vertical="center"/>
      <protection hidden="1"/>
    </xf>
    <xf numFmtId="0" fontId="18" fillId="0" borderId="11" xfId="0" applyFont="1" applyFill="1" applyBorder="1" applyAlignment="1" applyProtection="1">
      <alignment horizontal="right" vertical="center"/>
      <protection hidden="1"/>
    </xf>
    <xf numFmtId="0" fontId="10" fillId="0" borderId="12" xfId="0" applyFont="1" applyBorder="1" applyAlignment="1" applyProtection="1">
      <alignment vertical="center"/>
      <protection hidden="1"/>
    </xf>
    <xf numFmtId="0" fontId="10" fillId="0" borderId="12" xfId="0" applyFont="1" applyBorder="1" applyAlignment="1" applyProtection="1">
      <alignment horizontal="center" vertical="center"/>
      <protection hidden="1"/>
    </xf>
    <xf numFmtId="0" fontId="13" fillId="0" borderId="12" xfId="0" applyFont="1" applyBorder="1" applyAlignment="1" applyProtection="1">
      <alignment horizontal="center" vertical="center"/>
      <protection hidden="1"/>
    </xf>
    <xf numFmtId="0" fontId="13" fillId="0" borderId="12" xfId="0" applyFont="1" applyBorder="1" applyAlignment="1" applyProtection="1">
      <alignment horizontal="righ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13" xfId="0" applyFont="1" applyBorder="1" applyAlignment="1" applyProtection="1">
      <alignment vertical="center"/>
      <protection hidden="1"/>
    </xf>
    <xf numFmtId="0" fontId="1" fillId="0" borderId="13" xfId="0" applyFont="1" applyBorder="1" applyAlignment="1" applyProtection="1">
      <alignment horizontal="center" vertical="center"/>
      <protection hidden="1"/>
    </xf>
    <xf numFmtId="0" fontId="14" fillId="0" borderId="13" xfId="0" applyFont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165" fontId="4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4" xfId="0" applyFont="1" applyBorder="1" applyAlignment="1" applyProtection="1">
      <alignment vertical="center"/>
      <protection hidden="1"/>
    </xf>
    <xf numFmtId="0" fontId="1" fillId="0" borderId="14" xfId="0" applyFont="1" applyFill="1" applyBorder="1" applyAlignment="1" applyProtection="1">
      <alignment horizontal="left" vertical="center"/>
      <protection hidden="1"/>
    </xf>
    <xf numFmtId="166" fontId="2" fillId="0" borderId="14" xfId="0" applyNumberFormat="1" applyFont="1" applyFill="1" applyBorder="1" applyAlignment="1" applyProtection="1">
      <alignment horizontal="right" vertical="center" indent="1"/>
      <protection hidden="1"/>
    </xf>
    <xf numFmtId="165" fontId="4" fillId="0" borderId="14" xfId="0" applyNumberFormat="1" applyFont="1" applyFill="1" applyBorder="1" applyAlignment="1" applyProtection="1">
      <alignment horizontal="right" vertical="center"/>
      <protection hidden="1"/>
    </xf>
    <xf numFmtId="2" fontId="1" fillId="0" borderId="2" xfId="0" applyNumberFormat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165" fontId="4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5" xfId="0" applyFont="1" applyBorder="1" applyAlignment="1" applyProtection="1">
      <alignment vertical="center"/>
      <protection hidden="1"/>
    </xf>
    <xf numFmtId="0" fontId="1" fillId="0" borderId="15" xfId="0" applyFont="1" applyFill="1" applyBorder="1" applyAlignment="1" applyProtection="1">
      <alignment horizontal="left" vertical="center"/>
      <protection hidden="1"/>
    </xf>
    <xf numFmtId="2" fontId="1" fillId="0" borderId="14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5" xfId="0" applyFont="1" applyFill="1" applyBorder="1" applyAlignment="1" applyProtection="1">
      <alignment horizontal="center" vertical="center"/>
      <protection hidden="1"/>
    </xf>
    <xf numFmtId="0" fontId="1" fillId="0" borderId="14" xfId="0" applyFont="1" applyFill="1" applyBorder="1" applyAlignment="1" applyProtection="1">
      <alignment horizontal="center" vertical="center"/>
      <protection hidden="1"/>
    </xf>
    <xf numFmtId="3" fontId="4" fillId="0" borderId="14" xfId="0" applyNumberFormat="1" applyFont="1" applyFill="1" applyBorder="1" applyAlignment="1" applyProtection="1">
      <alignment horizontal="right" vertical="center" indent="1"/>
      <protection hidden="1"/>
    </xf>
    <xf numFmtId="164" fontId="1" fillId="0" borderId="2" xfId="0" applyNumberFormat="1" applyFont="1" applyBorder="1" applyAlignment="1" applyProtection="1">
      <alignment horizontal="right" vertical="center"/>
      <protection locked="0" hidden="1"/>
    </xf>
    <xf numFmtId="164" fontId="1" fillId="0" borderId="1" xfId="0" applyNumberFormat="1" applyFont="1" applyBorder="1" applyAlignment="1" applyProtection="1">
      <alignment horizontal="right" vertical="center"/>
      <protection locked="0" hidden="1"/>
    </xf>
    <xf numFmtId="0" fontId="26" fillId="3" borderId="0" xfId="0" applyFont="1" applyFill="1" applyBorder="1" applyAlignment="1" applyProtection="1">
      <alignment vertical="center"/>
      <protection hidden="1"/>
    </xf>
    <xf numFmtId="0" fontId="26" fillId="3" borderId="0" xfId="0" applyFont="1" applyFill="1" applyBorder="1" applyAlignment="1" applyProtection="1">
      <alignment horizontal="center" vertical="center"/>
      <protection hidden="1"/>
    </xf>
    <xf numFmtId="0" fontId="15" fillId="3" borderId="0" xfId="0" applyFont="1" applyFill="1" applyBorder="1" applyAlignment="1" applyProtection="1">
      <alignment horizontal="center" vertical="center"/>
      <protection hidden="1"/>
    </xf>
    <xf numFmtId="0" fontId="15" fillId="3" borderId="0" xfId="0" applyFont="1" applyFill="1" applyBorder="1" applyAlignment="1" applyProtection="1">
      <alignment horizontal="right" vertical="center"/>
      <protection hidden="1"/>
    </xf>
    <xf numFmtId="0" fontId="27" fillId="3" borderId="11" xfId="0" applyFont="1" applyFill="1" applyBorder="1" applyAlignment="1" applyProtection="1">
      <alignment vertical="center"/>
      <protection hidden="1"/>
    </xf>
    <xf numFmtId="0" fontId="27" fillId="3" borderId="11" xfId="0" applyFont="1" applyFill="1" applyBorder="1" applyAlignment="1" applyProtection="1">
      <alignment horizontal="center" vertical="center"/>
      <protection hidden="1"/>
    </xf>
    <xf numFmtId="0" fontId="18" fillId="3" borderId="11" xfId="0" applyFont="1" applyFill="1" applyBorder="1" applyAlignment="1" applyProtection="1">
      <alignment horizontal="center" vertical="center"/>
      <protection hidden="1"/>
    </xf>
    <xf numFmtId="0" fontId="18" fillId="3" borderId="11" xfId="0" applyFont="1" applyFill="1" applyBorder="1" applyAlignment="1" applyProtection="1">
      <alignment horizontal="right" vertical="center"/>
      <protection hidden="1"/>
    </xf>
    <xf numFmtId="0" fontId="14" fillId="2" borderId="0" xfId="0" applyFont="1" applyFill="1" applyAlignment="1" applyProtection="1">
      <alignment horizontal="left" vertical="center"/>
      <protection locked="0" hidden="1"/>
    </xf>
    <xf numFmtId="0" fontId="14" fillId="2" borderId="0" xfId="0" applyFont="1" applyFill="1" applyBorder="1" applyAlignment="1" applyProtection="1">
      <alignment horizontal="left" vertical="center"/>
      <protection locked="0" hidden="1"/>
    </xf>
    <xf numFmtId="0" fontId="6" fillId="0" borderId="0" xfId="0" applyFont="1" applyAlignment="1" applyProtection="1">
      <alignment horizontal="left" vertical="center"/>
      <protection hidden="1"/>
    </xf>
    <xf numFmtId="0" fontId="9" fillId="2" borderId="0" xfId="0" applyFont="1" applyFill="1" applyAlignment="1" applyProtection="1">
      <alignment horizontal="left" vertical="center"/>
      <protection locked="0" hidden="1"/>
    </xf>
    <xf numFmtId="165" fontId="16" fillId="3" borderId="0" xfId="0" applyNumberFormat="1" applyFont="1" applyFill="1" applyBorder="1" applyAlignment="1" applyProtection="1">
      <alignment horizontal="right" vertical="center"/>
      <protection hidden="1"/>
    </xf>
    <xf numFmtId="0" fontId="16" fillId="3" borderId="0" xfId="0" applyFont="1" applyFill="1" applyBorder="1" applyAlignment="1" applyProtection="1">
      <alignment horizontal="right" vertical="center"/>
      <protection hidden="1"/>
    </xf>
    <xf numFmtId="0" fontId="16" fillId="3" borderId="0" xfId="0" applyFont="1" applyFill="1" applyBorder="1" applyAlignment="1" applyProtection="1">
      <alignment horizontal="left" vertical="center"/>
      <protection hidden="1"/>
    </xf>
    <xf numFmtId="0" fontId="22" fillId="4" borderId="8" xfId="0" applyFont="1" applyFill="1" applyBorder="1" applyAlignment="1" applyProtection="1">
      <alignment horizontal="center" vertical="center"/>
      <protection hidden="1"/>
    </xf>
    <xf numFmtId="0" fontId="22" fillId="4" borderId="9" xfId="0" applyFont="1" applyFill="1" applyBorder="1" applyAlignment="1" applyProtection="1">
      <alignment horizontal="center" vertical="center"/>
      <protection hidden="1"/>
    </xf>
    <xf numFmtId="0" fontId="22" fillId="4" borderId="10" xfId="0" applyFont="1" applyFill="1" applyBorder="1" applyAlignment="1" applyProtection="1">
      <alignment horizontal="center" vertical="center"/>
      <protection hidden="1"/>
    </xf>
    <xf numFmtId="0" fontId="21" fillId="4" borderId="1" xfId="0" applyFont="1" applyFill="1" applyBorder="1" applyAlignment="1" applyProtection="1">
      <alignment vertical="center"/>
      <protection hidden="1"/>
    </xf>
    <xf numFmtId="0" fontId="21" fillId="4" borderId="1" xfId="0" applyFont="1" applyFill="1" applyBorder="1" applyAlignment="1" applyProtection="1">
      <alignment horizontal="center" vertical="center"/>
      <protection hidden="1"/>
    </xf>
    <xf numFmtId="0" fontId="21" fillId="4" borderId="1" xfId="0" applyFont="1" applyFill="1" applyBorder="1" applyAlignment="1" applyProtection="1">
      <alignment horizontal="left" vertical="center"/>
      <protection hidden="1"/>
    </xf>
    <xf numFmtId="164" fontId="21" fillId="4" borderId="1" xfId="0" applyNumberFormat="1" applyFont="1" applyFill="1" applyBorder="1" applyAlignment="1" applyProtection="1">
      <alignment horizontal="right" vertical="center"/>
      <protection hidden="1"/>
    </xf>
    <xf numFmtId="3" fontId="20" fillId="4" borderId="1" xfId="0" applyNumberFormat="1" applyFont="1" applyFill="1" applyBorder="1" applyAlignment="1" applyProtection="1">
      <alignment horizontal="right" vertical="center"/>
      <protection hidden="1"/>
    </xf>
    <xf numFmtId="0" fontId="20" fillId="4" borderId="1" xfId="0" applyFont="1" applyFill="1" applyBorder="1" applyAlignment="1" applyProtection="1">
      <alignment horizontal="right" vertical="center"/>
      <protection hidden="1"/>
    </xf>
    <xf numFmtId="165" fontId="20" fillId="4" borderId="1" xfId="0" applyNumberFormat="1" applyFont="1" applyFill="1" applyBorder="1" applyAlignment="1" applyProtection="1">
      <alignment horizontal="right" vertical="center"/>
      <protection hidden="1"/>
    </xf>
    <xf numFmtId="0" fontId="23" fillId="4" borderId="1" xfId="0" applyFont="1" applyFill="1" applyBorder="1" applyAlignment="1" applyProtection="1">
      <alignment vertical="center"/>
      <protection hidden="1"/>
    </xf>
    <xf numFmtId="0" fontId="23" fillId="4" borderId="1" xfId="0" applyFont="1" applyFill="1" applyBorder="1" applyAlignment="1" applyProtection="1">
      <alignment horizontal="center" vertical="center"/>
      <protection hidden="1"/>
    </xf>
    <xf numFmtId="0" fontId="23" fillId="4" borderId="1" xfId="0" applyFont="1" applyFill="1" applyBorder="1" applyAlignment="1" applyProtection="1">
      <alignment horizontal="left" vertical="center"/>
      <protection hidden="1"/>
    </xf>
    <xf numFmtId="164" fontId="23" fillId="4" borderId="1" xfId="0" applyNumberFormat="1" applyFont="1" applyFill="1" applyBorder="1" applyAlignment="1" applyProtection="1">
      <alignment horizontal="right" vertical="center"/>
      <protection hidden="1"/>
    </xf>
    <xf numFmtId="3" fontId="24" fillId="4" borderId="1" xfId="0" applyNumberFormat="1" applyFont="1" applyFill="1" applyBorder="1" applyAlignment="1" applyProtection="1">
      <alignment horizontal="right" vertical="center"/>
      <protection hidden="1"/>
    </xf>
    <xf numFmtId="0" fontId="24" fillId="4" borderId="1" xfId="0" applyFont="1" applyFill="1" applyBorder="1" applyAlignment="1" applyProtection="1">
      <alignment horizontal="right" vertical="center"/>
      <protection hidden="1"/>
    </xf>
    <xf numFmtId="0" fontId="24" fillId="4" borderId="4" xfId="0" applyFont="1" applyFill="1" applyBorder="1" applyAlignment="1" applyProtection="1">
      <alignment horizontal="left" vertical="center"/>
      <protection hidden="1"/>
    </xf>
    <xf numFmtId="0" fontId="24" fillId="4" borderId="5" xfId="0" applyFont="1" applyFill="1" applyBorder="1" applyAlignment="1" applyProtection="1">
      <alignment horizontal="left" vertical="center"/>
      <protection hidden="1"/>
    </xf>
    <xf numFmtId="165" fontId="25" fillId="4" borderId="5" xfId="0" applyNumberFormat="1" applyFont="1" applyFill="1" applyBorder="1" applyAlignment="1" applyProtection="1">
      <alignment horizontal="right" vertical="center"/>
      <protection hidden="1"/>
    </xf>
    <xf numFmtId="165" fontId="25" fillId="4" borderId="6" xfId="0" applyNumberFormat="1" applyFont="1" applyFill="1" applyBorder="1" applyAlignment="1" applyProtection="1">
      <alignment horizontal="right" vertical="center"/>
      <protection hidden="1"/>
    </xf>
    <xf numFmtId="3" fontId="20" fillId="5" borderId="1" xfId="0" applyNumberFormat="1" applyFont="1" applyFill="1" applyBorder="1" applyAlignment="1" applyProtection="1">
      <alignment horizontal="right" vertical="center"/>
      <protection locked="0" hidden="1"/>
    </xf>
    <xf numFmtId="3" fontId="20" fillId="5" borderId="2" xfId="0" applyNumberFormat="1" applyFont="1" applyFill="1" applyBorder="1" applyAlignment="1" applyProtection="1">
      <alignment horizontal="right" vertical="center"/>
      <protection locked="0" hidden="1"/>
    </xf>
    <xf numFmtId="0" fontId="22" fillId="6" borderId="8" xfId="0" applyFont="1" applyFill="1" applyBorder="1" applyAlignment="1" applyProtection="1">
      <alignment horizontal="center" vertical="center"/>
      <protection hidden="1"/>
    </xf>
    <xf numFmtId="0" fontId="22" fillId="6" borderId="9" xfId="0" applyFont="1" applyFill="1" applyBorder="1" applyAlignment="1" applyProtection="1">
      <alignment horizontal="center" vertical="center"/>
      <protection hidden="1"/>
    </xf>
    <xf numFmtId="0" fontId="22" fillId="6" borderId="10" xfId="0" applyFont="1" applyFill="1" applyBorder="1" applyAlignment="1" applyProtection="1">
      <alignment horizontal="center" vertical="center"/>
      <protection hidden="1"/>
    </xf>
    <xf numFmtId="0" fontId="24" fillId="6" borderId="4" xfId="0" applyFont="1" applyFill="1" applyBorder="1" applyAlignment="1" applyProtection="1">
      <alignment horizontal="left" vertical="center"/>
      <protection hidden="1"/>
    </xf>
    <xf numFmtId="0" fontId="24" fillId="6" borderId="5" xfId="0" applyFont="1" applyFill="1" applyBorder="1" applyAlignment="1" applyProtection="1">
      <alignment horizontal="left" vertical="center"/>
      <protection hidden="1"/>
    </xf>
    <xf numFmtId="165" fontId="25" fillId="6" borderId="5" xfId="0" applyNumberFormat="1" applyFont="1" applyFill="1" applyBorder="1" applyAlignment="1" applyProtection="1">
      <alignment horizontal="right" vertical="center"/>
      <protection hidden="1"/>
    </xf>
    <xf numFmtId="165" fontId="25" fillId="6" borderId="6" xfId="0" applyNumberFormat="1" applyFont="1" applyFill="1" applyBorder="1" applyAlignment="1" applyProtection="1">
      <alignment horizontal="right" vertical="center"/>
      <protection hidden="1"/>
    </xf>
    <xf numFmtId="3" fontId="28" fillId="7" borderId="2" xfId="0" applyNumberFormat="1" applyFont="1" applyFill="1" applyBorder="1" applyAlignment="1" applyProtection="1">
      <alignment horizontal="right" vertical="center"/>
      <protection locked="0" hidden="1"/>
    </xf>
    <xf numFmtId="3" fontId="28" fillId="7" borderId="1" xfId="0" applyNumberFormat="1" applyFont="1" applyFill="1" applyBorder="1" applyAlignment="1" applyProtection="1">
      <alignment horizontal="right" vertical="center"/>
      <protection locked="0" hidden="1"/>
    </xf>
    <xf numFmtId="3" fontId="28" fillId="7" borderId="3" xfId="0" applyNumberFormat="1" applyFont="1" applyFill="1" applyBorder="1" applyAlignment="1" applyProtection="1">
      <alignment horizontal="right" vertical="center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7"/>
  <sheetViews>
    <sheetView showGridLines="0" tabSelected="1" view="pageLayout" zoomScaleNormal="100" workbookViewId="0">
      <selection activeCell="C3" sqref="C3:H3"/>
    </sheetView>
  </sheetViews>
  <sheetFormatPr defaultColWidth="9.140625" defaultRowHeight="15" x14ac:dyDescent="0.25"/>
  <cols>
    <col min="1" max="1" width="9" style="1" customWidth="1"/>
    <col min="2" max="2" width="7.42578125" style="10" customWidth="1"/>
    <col min="3" max="3" width="35.5703125" style="11" customWidth="1"/>
    <col min="4" max="4" width="4" style="10" bestFit="1" customWidth="1"/>
    <col min="5" max="5" width="13.42578125" style="12" bestFit="1" customWidth="1"/>
    <col min="6" max="6" width="12.42578125" style="9" bestFit="1" customWidth="1"/>
    <col min="7" max="7" width="12.42578125" style="14" bestFit="1" customWidth="1"/>
    <col min="8" max="8" width="16.42578125" style="15" bestFit="1" customWidth="1"/>
    <col min="9" max="16384" width="9.140625" style="1"/>
  </cols>
  <sheetData>
    <row r="1" spans="1:8" ht="15.75" x14ac:dyDescent="0.25">
      <c r="A1" s="88" t="s">
        <v>83</v>
      </c>
      <c r="B1" s="90"/>
      <c r="C1" s="126" t="s">
        <v>102</v>
      </c>
      <c r="D1" s="126"/>
      <c r="E1" s="126"/>
      <c r="F1" s="126"/>
      <c r="G1" s="126"/>
      <c r="H1" s="126"/>
    </row>
    <row r="2" spans="1:8" ht="15.75" x14ac:dyDescent="0.25">
      <c r="A2" s="88" t="s">
        <v>84</v>
      </c>
      <c r="B2" s="90"/>
      <c r="C2" s="126" t="s">
        <v>85</v>
      </c>
      <c r="D2" s="126"/>
      <c r="E2" s="126"/>
      <c r="F2" s="126"/>
      <c r="G2" s="126"/>
      <c r="H2" s="126"/>
    </row>
    <row r="3" spans="1:8" ht="15.75" x14ac:dyDescent="0.25">
      <c r="A3" s="89"/>
      <c r="B3" s="90"/>
      <c r="C3" s="127"/>
      <c r="D3" s="127"/>
      <c r="E3" s="127"/>
      <c r="F3" s="127"/>
      <c r="G3" s="127"/>
      <c r="H3" s="127"/>
    </row>
    <row r="4" spans="1:8" ht="5.85" customHeight="1" thickBot="1" x14ac:dyDescent="0.3">
      <c r="A4" s="91"/>
      <c r="B4" s="92"/>
      <c r="C4" s="93"/>
      <c r="D4" s="93"/>
      <c r="E4" s="93"/>
      <c r="F4" s="93"/>
      <c r="G4" s="93"/>
      <c r="H4" s="93"/>
    </row>
    <row r="5" spans="1:8" ht="19.5" thickTop="1" thickBot="1" x14ac:dyDescent="0.3">
      <c r="A5" s="133" t="s">
        <v>103</v>
      </c>
      <c r="B5" s="134"/>
      <c r="C5" s="134"/>
      <c r="D5" s="134"/>
      <c r="E5" s="134"/>
      <c r="F5" s="134"/>
      <c r="G5" s="134"/>
      <c r="H5" s="135"/>
    </row>
    <row r="6" spans="1:8" s="2" customFormat="1" ht="49.5" thickTop="1" thickBot="1" x14ac:dyDescent="0.3">
      <c r="A6" s="74" t="s">
        <v>9</v>
      </c>
      <c r="B6" s="74" t="s">
        <v>5</v>
      </c>
      <c r="C6" s="74" t="s">
        <v>6</v>
      </c>
      <c r="D6" s="74" t="s">
        <v>7</v>
      </c>
      <c r="E6" s="75" t="s">
        <v>8</v>
      </c>
      <c r="F6" s="75" t="s">
        <v>53</v>
      </c>
      <c r="G6" s="75" t="s">
        <v>101</v>
      </c>
      <c r="H6" s="75" t="s">
        <v>13</v>
      </c>
    </row>
    <row r="7" spans="1:8" ht="17.25" thickTop="1" x14ac:dyDescent="0.25">
      <c r="A7" s="17" t="s">
        <v>0</v>
      </c>
      <c r="B7" s="111" t="s">
        <v>4</v>
      </c>
      <c r="C7" s="19" t="s">
        <v>1</v>
      </c>
      <c r="D7" s="18" t="s">
        <v>66</v>
      </c>
      <c r="E7" s="116">
        <v>1.2</v>
      </c>
      <c r="F7" s="154">
        <v>0</v>
      </c>
      <c r="G7" s="43">
        <f>CEILING(F7,1000)</f>
        <v>0</v>
      </c>
      <c r="H7" s="21">
        <f>IF(SUM(H12:H14)&gt;0,E7*G7,IF(E7*G7&gt;E8,G7*E7,0))</f>
        <v>0</v>
      </c>
    </row>
    <row r="8" spans="1:8" x14ac:dyDescent="0.25">
      <c r="A8" s="3" t="s">
        <v>0</v>
      </c>
      <c r="B8" s="112" t="s">
        <v>3</v>
      </c>
      <c r="C8" s="7" t="s">
        <v>2</v>
      </c>
      <c r="D8" s="4" t="s">
        <v>67</v>
      </c>
      <c r="E8" s="117">
        <v>7000</v>
      </c>
      <c r="F8" s="44"/>
      <c r="G8" s="45"/>
      <c r="H8" s="13">
        <f>IF(F7=0,0,IF(SUM(H12:H14)&gt;0,0,IF(E7*F7&gt;E8,0,E8)))</f>
        <v>0</v>
      </c>
    </row>
    <row r="9" spans="1:8" ht="7.5" customHeight="1" x14ac:dyDescent="0.25">
      <c r="A9" s="136"/>
      <c r="B9" s="137"/>
      <c r="C9" s="138"/>
      <c r="D9" s="137"/>
      <c r="E9" s="139"/>
      <c r="F9" s="140"/>
      <c r="G9" s="140"/>
      <c r="H9" s="141"/>
    </row>
    <row r="10" spans="1:8" ht="16.5" x14ac:dyDescent="0.25">
      <c r="A10" s="3" t="s">
        <v>10</v>
      </c>
      <c r="B10" s="112" t="s">
        <v>11</v>
      </c>
      <c r="C10" s="5" t="s">
        <v>12</v>
      </c>
      <c r="D10" s="4" t="s">
        <v>66</v>
      </c>
      <c r="E10" s="117">
        <v>0.15</v>
      </c>
      <c r="F10" s="153">
        <v>0</v>
      </c>
      <c r="G10" s="45">
        <f>CEILING(F10,5000)</f>
        <v>0</v>
      </c>
      <c r="H10" s="13">
        <f>G10*E10</f>
        <v>0</v>
      </c>
    </row>
    <row r="11" spans="1:8" ht="7.5" customHeight="1" x14ac:dyDescent="0.25">
      <c r="A11" s="136"/>
      <c r="B11" s="137"/>
      <c r="C11" s="138"/>
      <c r="D11" s="137"/>
      <c r="E11" s="139"/>
      <c r="F11" s="140"/>
      <c r="G11" s="140"/>
      <c r="H11" s="141"/>
    </row>
    <row r="12" spans="1:8" x14ac:dyDescent="0.25">
      <c r="A12" s="3" t="s">
        <v>14</v>
      </c>
      <c r="B12" s="4" t="s">
        <v>15</v>
      </c>
      <c r="C12" s="5" t="s">
        <v>18</v>
      </c>
      <c r="D12" s="4" t="s">
        <v>68</v>
      </c>
      <c r="E12" s="117">
        <v>24</v>
      </c>
      <c r="F12" s="153">
        <v>0</v>
      </c>
      <c r="G12" s="45">
        <f>CEILING(F12,100)</f>
        <v>0</v>
      </c>
      <c r="H12" s="13">
        <f>IF((G12*E12)+(E13*G13)&lt;E$14,0,E12*G12)</f>
        <v>0</v>
      </c>
    </row>
    <row r="13" spans="1:8" x14ac:dyDescent="0.25">
      <c r="A13" s="3" t="s">
        <v>14</v>
      </c>
      <c r="B13" s="4" t="s">
        <v>16</v>
      </c>
      <c r="C13" s="5" t="s">
        <v>19</v>
      </c>
      <c r="D13" s="4" t="s">
        <v>68</v>
      </c>
      <c r="E13" s="117">
        <v>14</v>
      </c>
      <c r="F13" s="153">
        <v>0</v>
      </c>
      <c r="G13" s="45">
        <f>CEILING(F13,100)</f>
        <v>0</v>
      </c>
      <c r="H13" s="13">
        <f>IF((G13*E13)+(E12*G12)&lt;E$14,0,E13*G13)</f>
        <v>0</v>
      </c>
    </row>
    <row r="14" spans="1:8" x14ac:dyDescent="0.25">
      <c r="A14" s="3" t="s">
        <v>14</v>
      </c>
      <c r="B14" s="4" t="s">
        <v>17</v>
      </c>
      <c r="C14" s="7" t="s">
        <v>2</v>
      </c>
      <c r="D14" s="4" t="s">
        <v>67</v>
      </c>
      <c r="E14" s="117">
        <v>5400</v>
      </c>
      <c r="F14" s="44"/>
      <c r="G14" s="45"/>
      <c r="H14" s="13">
        <f>IF(SUM(F12:F14)=0,0,IF(H12+H13&lt;E14,E14,0))</f>
        <v>0</v>
      </c>
    </row>
    <row r="15" spans="1:8" ht="7.5" customHeight="1" x14ac:dyDescent="0.25">
      <c r="A15" s="136"/>
      <c r="B15" s="137"/>
      <c r="C15" s="138"/>
      <c r="D15" s="137"/>
      <c r="E15" s="139"/>
      <c r="F15" s="140"/>
      <c r="G15" s="140"/>
      <c r="H15" s="142"/>
    </row>
    <row r="16" spans="1:8" x14ac:dyDescent="0.25">
      <c r="A16" s="3" t="s">
        <v>20</v>
      </c>
      <c r="B16" s="112" t="s">
        <v>21</v>
      </c>
      <c r="C16" s="5" t="s">
        <v>29</v>
      </c>
      <c r="D16" s="4" t="s">
        <v>68</v>
      </c>
      <c r="E16" s="117">
        <v>75</v>
      </c>
      <c r="F16" s="153">
        <v>0</v>
      </c>
      <c r="G16" s="45">
        <f>CEILING(F16,100)</f>
        <v>0</v>
      </c>
      <c r="H16" s="13">
        <f>G16*E16</f>
        <v>0</v>
      </c>
    </row>
    <row r="17" spans="1:8" x14ac:dyDescent="0.25">
      <c r="A17" s="3" t="s">
        <v>20</v>
      </c>
      <c r="B17" s="112" t="s">
        <v>22</v>
      </c>
      <c r="C17" s="5" t="s">
        <v>30</v>
      </c>
      <c r="D17" s="4" t="s">
        <v>67</v>
      </c>
      <c r="E17" s="117">
        <v>260</v>
      </c>
      <c r="F17" s="153">
        <v>0</v>
      </c>
      <c r="G17" s="45">
        <f>F17</f>
        <v>0</v>
      </c>
      <c r="H17" s="13">
        <f t="shared" ref="H17:H22" si="0">G17*E17</f>
        <v>0</v>
      </c>
    </row>
    <row r="18" spans="1:8" x14ac:dyDescent="0.25">
      <c r="A18" s="3" t="s">
        <v>20</v>
      </c>
      <c r="B18" s="4" t="s">
        <v>23</v>
      </c>
      <c r="C18" s="7" t="s">
        <v>31</v>
      </c>
      <c r="D18" s="4" t="s">
        <v>68</v>
      </c>
      <c r="E18" s="117">
        <v>26</v>
      </c>
      <c r="F18" s="153">
        <v>0</v>
      </c>
      <c r="G18" s="45">
        <f>CEILING(F18,100)</f>
        <v>0</v>
      </c>
      <c r="H18" s="13">
        <f>IF((G18*E18)&lt;E23,0,(G18*E18))</f>
        <v>0</v>
      </c>
    </row>
    <row r="19" spans="1:8" x14ac:dyDescent="0.25">
      <c r="A19" s="3" t="s">
        <v>20</v>
      </c>
      <c r="B19" s="4" t="s">
        <v>24</v>
      </c>
      <c r="C19" s="5" t="s">
        <v>32</v>
      </c>
      <c r="D19" s="4" t="s">
        <v>67</v>
      </c>
      <c r="E19" s="117">
        <v>120</v>
      </c>
      <c r="F19" s="153">
        <v>0</v>
      </c>
      <c r="G19" s="45">
        <f>F19</f>
        <v>0</v>
      </c>
      <c r="H19" s="13">
        <f t="shared" si="0"/>
        <v>0</v>
      </c>
    </row>
    <row r="20" spans="1:8" x14ac:dyDescent="0.25">
      <c r="A20" s="3" t="s">
        <v>20</v>
      </c>
      <c r="B20" s="4" t="s">
        <v>25</v>
      </c>
      <c r="C20" s="5" t="s">
        <v>33</v>
      </c>
      <c r="D20" s="4" t="s">
        <v>68</v>
      </c>
      <c r="E20" s="117">
        <v>50</v>
      </c>
      <c r="F20" s="153">
        <v>0</v>
      </c>
      <c r="G20" s="45">
        <f t="shared" ref="G20:G22" si="1">CEILING(F20,100)</f>
        <v>0</v>
      </c>
      <c r="H20" s="13">
        <f t="shared" si="0"/>
        <v>0</v>
      </c>
    </row>
    <row r="21" spans="1:8" x14ac:dyDescent="0.25">
      <c r="A21" s="3" t="s">
        <v>20</v>
      </c>
      <c r="B21" s="4" t="s">
        <v>26</v>
      </c>
      <c r="C21" s="5" t="s">
        <v>34</v>
      </c>
      <c r="D21" s="4" t="s">
        <v>68</v>
      </c>
      <c r="E21" s="117">
        <v>68</v>
      </c>
      <c r="F21" s="153">
        <v>0</v>
      </c>
      <c r="G21" s="45">
        <f t="shared" si="1"/>
        <v>0</v>
      </c>
      <c r="H21" s="13">
        <f t="shared" si="0"/>
        <v>0</v>
      </c>
    </row>
    <row r="22" spans="1:8" x14ac:dyDescent="0.25">
      <c r="A22" s="3" t="s">
        <v>20</v>
      </c>
      <c r="B22" s="4" t="s">
        <v>27</v>
      </c>
      <c r="C22" s="5" t="s">
        <v>35</v>
      </c>
      <c r="D22" s="4" t="s">
        <v>68</v>
      </c>
      <c r="E22" s="117">
        <v>4</v>
      </c>
      <c r="F22" s="153">
        <v>0</v>
      </c>
      <c r="G22" s="45">
        <f t="shared" si="1"/>
        <v>0</v>
      </c>
      <c r="H22" s="13">
        <f t="shared" si="0"/>
        <v>0</v>
      </c>
    </row>
    <row r="23" spans="1:8" x14ac:dyDescent="0.25">
      <c r="A23" s="3" t="s">
        <v>20</v>
      </c>
      <c r="B23" s="4" t="s">
        <v>28</v>
      </c>
      <c r="C23" s="7" t="s">
        <v>2</v>
      </c>
      <c r="D23" s="4" t="s">
        <v>67</v>
      </c>
      <c r="E23" s="117">
        <v>4500</v>
      </c>
      <c r="F23" s="44"/>
      <c r="G23" s="45"/>
      <c r="H23" s="13">
        <f>IF(AND(G18&gt;0,H18=0),E23,0)</f>
        <v>0</v>
      </c>
    </row>
    <row r="24" spans="1:8" ht="7.5" customHeight="1" x14ac:dyDescent="0.25">
      <c r="A24" s="136"/>
      <c r="B24" s="137"/>
      <c r="C24" s="138"/>
      <c r="D24" s="137"/>
      <c r="E24" s="139"/>
      <c r="F24" s="140"/>
      <c r="G24" s="140"/>
      <c r="H24" s="141"/>
    </row>
    <row r="25" spans="1:8" x14ac:dyDescent="0.25">
      <c r="A25" s="3" t="s">
        <v>36</v>
      </c>
      <c r="B25" s="112" t="s">
        <v>37</v>
      </c>
      <c r="C25" s="5" t="s">
        <v>39</v>
      </c>
      <c r="D25" s="4" t="s">
        <v>68</v>
      </c>
      <c r="E25" s="117">
        <v>9</v>
      </c>
      <c r="F25" s="153">
        <v>0</v>
      </c>
      <c r="G25" s="45">
        <f t="shared" ref="G25" si="2">CEILING(F25,100)</f>
        <v>0</v>
      </c>
      <c r="H25" s="13">
        <f t="shared" ref="H25:H26" si="3">G25*E25</f>
        <v>0</v>
      </c>
    </row>
    <row r="26" spans="1:8" x14ac:dyDescent="0.25">
      <c r="A26" s="3" t="s">
        <v>36</v>
      </c>
      <c r="B26" s="112" t="s">
        <v>38</v>
      </c>
      <c r="C26" s="5" t="s">
        <v>40</v>
      </c>
      <c r="D26" s="4" t="s">
        <v>68</v>
      </c>
      <c r="E26" s="117">
        <v>18</v>
      </c>
      <c r="F26" s="153">
        <v>0</v>
      </c>
      <c r="G26" s="45">
        <f>CEILING(F26,30)</f>
        <v>0</v>
      </c>
      <c r="H26" s="13">
        <f t="shared" si="3"/>
        <v>0</v>
      </c>
    </row>
    <row r="27" spans="1:8" ht="7.5" customHeight="1" x14ac:dyDescent="0.25">
      <c r="A27" s="136"/>
      <c r="B27" s="137"/>
      <c r="C27" s="138"/>
      <c r="D27" s="137"/>
      <c r="E27" s="139"/>
      <c r="F27" s="140"/>
      <c r="G27" s="140"/>
      <c r="H27" s="141"/>
    </row>
    <row r="28" spans="1:8" x14ac:dyDescent="0.25">
      <c r="A28" s="3" t="s">
        <v>41</v>
      </c>
      <c r="B28" s="112" t="s">
        <v>42</v>
      </c>
      <c r="C28" s="5" t="s">
        <v>45</v>
      </c>
      <c r="D28" s="4" t="s">
        <v>69</v>
      </c>
      <c r="E28" s="117">
        <v>770</v>
      </c>
      <c r="F28" s="153">
        <v>0</v>
      </c>
      <c r="G28" s="45">
        <f>F28</f>
        <v>0</v>
      </c>
      <c r="H28" s="13">
        <f t="shared" ref="H28:H30" si="4">G28*E28</f>
        <v>0</v>
      </c>
    </row>
    <row r="29" spans="1:8" x14ac:dyDescent="0.25">
      <c r="A29" s="3" t="s">
        <v>41</v>
      </c>
      <c r="B29" s="112" t="s">
        <v>43</v>
      </c>
      <c r="C29" s="5" t="s">
        <v>46</v>
      </c>
      <c r="D29" s="4" t="s">
        <v>69</v>
      </c>
      <c r="E29" s="117">
        <v>640</v>
      </c>
      <c r="F29" s="153">
        <v>0</v>
      </c>
      <c r="G29" s="45">
        <f>F29</f>
        <v>0</v>
      </c>
      <c r="H29" s="13">
        <f t="shared" si="4"/>
        <v>0</v>
      </c>
    </row>
    <row r="30" spans="1:8" x14ac:dyDescent="0.25">
      <c r="A30" s="3" t="s">
        <v>41</v>
      </c>
      <c r="B30" s="112" t="s">
        <v>44</v>
      </c>
      <c r="C30" s="5" t="s">
        <v>47</v>
      </c>
      <c r="D30" s="4" t="s">
        <v>69</v>
      </c>
      <c r="E30" s="117">
        <v>450</v>
      </c>
      <c r="F30" s="153">
        <v>0</v>
      </c>
      <c r="G30" s="45">
        <f>F30</f>
        <v>0</v>
      </c>
      <c r="H30" s="13">
        <f t="shared" si="4"/>
        <v>0</v>
      </c>
    </row>
    <row r="31" spans="1:8" ht="7.5" customHeight="1" x14ac:dyDescent="0.25">
      <c r="A31" s="136"/>
      <c r="B31" s="137"/>
      <c r="C31" s="138"/>
      <c r="D31" s="137"/>
      <c r="E31" s="139"/>
      <c r="F31" s="140"/>
      <c r="G31" s="140"/>
      <c r="H31" s="141"/>
    </row>
    <row r="32" spans="1:8" x14ac:dyDescent="0.25">
      <c r="A32" s="105" t="s">
        <v>48</v>
      </c>
      <c r="B32" s="111" t="s">
        <v>49</v>
      </c>
      <c r="C32" s="106" t="s">
        <v>51</v>
      </c>
      <c r="D32" s="102" t="s">
        <v>67</v>
      </c>
      <c r="E32" s="117">
        <v>5400</v>
      </c>
      <c r="F32" s="153">
        <v>0</v>
      </c>
      <c r="G32" s="45">
        <f>F32</f>
        <v>0</v>
      </c>
      <c r="H32" s="13">
        <f t="shared" ref="H32" si="5">G32*E32</f>
        <v>0</v>
      </c>
    </row>
    <row r="33" spans="1:9" s="94" customFormat="1" x14ac:dyDescent="0.25">
      <c r="A33" s="103" t="s">
        <v>48</v>
      </c>
      <c r="B33" s="112" t="s">
        <v>50</v>
      </c>
      <c r="C33" s="104" t="s">
        <v>90</v>
      </c>
      <c r="D33" s="102" t="s">
        <v>67</v>
      </c>
      <c r="E33" s="117">
        <v>950</v>
      </c>
      <c r="F33" s="153">
        <v>0</v>
      </c>
      <c r="G33" s="45">
        <f t="shared" ref="G33:G38" si="6">F33</f>
        <v>0</v>
      </c>
      <c r="H33" s="107">
        <f t="shared" ref="H33:H38" si="7">G33*E33</f>
        <v>0</v>
      </c>
    </row>
    <row r="34" spans="1:9" s="94" customFormat="1" x14ac:dyDescent="0.25">
      <c r="A34" s="103" t="s">
        <v>48</v>
      </c>
      <c r="B34" s="112" t="s">
        <v>91</v>
      </c>
      <c r="C34" s="104" t="s">
        <v>92</v>
      </c>
      <c r="D34" s="102" t="s">
        <v>67</v>
      </c>
      <c r="E34" s="117">
        <v>600</v>
      </c>
      <c r="F34" s="153">
        <v>0</v>
      </c>
      <c r="G34" s="45">
        <f t="shared" si="6"/>
        <v>0</v>
      </c>
      <c r="H34" s="107">
        <f t="shared" si="7"/>
        <v>0</v>
      </c>
    </row>
    <row r="35" spans="1:9" s="94" customFormat="1" x14ac:dyDescent="0.25">
      <c r="A35" s="103" t="s">
        <v>48</v>
      </c>
      <c r="B35" s="112" t="s">
        <v>93</v>
      </c>
      <c r="C35" s="104" t="s">
        <v>52</v>
      </c>
      <c r="D35" s="102" t="s">
        <v>67</v>
      </c>
      <c r="E35" s="117">
        <v>5000</v>
      </c>
      <c r="F35" s="153">
        <v>0</v>
      </c>
      <c r="G35" s="45">
        <f t="shared" si="6"/>
        <v>0</v>
      </c>
      <c r="H35" s="107">
        <f t="shared" si="7"/>
        <v>0</v>
      </c>
    </row>
    <row r="36" spans="1:9" s="94" customFormat="1" x14ac:dyDescent="0.25">
      <c r="A36" s="103" t="s">
        <v>48</v>
      </c>
      <c r="B36" s="112" t="s">
        <v>94</v>
      </c>
      <c r="C36" s="104" t="s">
        <v>95</v>
      </c>
      <c r="D36" s="102" t="s">
        <v>67</v>
      </c>
      <c r="E36" s="117">
        <v>4000</v>
      </c>
      <c r="F36" s="153">
        <v>0</v>
      </c>
      <c r="G36" s="45">
        <f t="shared" si="6"/>
        <v>0</v>
      </c>
      <c r="H36" s="107">
        <f t="shared" si="7"/>
        <v>0</v>
      </c>
    </row>
    <row r="37" spans="1:9" s="94" customFormat="1" x14ac:dyDescent="0.25">
      <c r="A37" s="103" t="s">
        <v>48</v>
      </c>
      <c r="B37" s="112" t="s">
        <v>96</v>
      </c>
      <c r="C37" s="104" t="s">
        <v>97</v>
      </c>
      <c r="D37" s="102" t="s">
        <v>67</v>
      </c>
      <c r="E37" s="117">
        <v>3900</v>
      </c>
      <c r="F37" s="153">
        <v>0</v>
      </c>
      <c r="G37" s="45">
        <f t="shared" si="6"/>
        <v>0</v>
      </c>
      <c r="H37" s="107">
        <f t="shared" si="7"/>
        <v>0</v>
      </c>
    </row>
    <row r="38" spans="1:9" x14ac:dyDescent="0.25">
      <c r="A38" s="108" t="s">
        <v>48</v>
      </c>
      <c r="B38" s="113" t="s">
        <v>98</v>
      </c>
      <c r="C38" s="109" t="s">
        <v>99</v>
      </c>
      <c r="D38" s="102" t="s">
        <v>67</v>
      </c>
      <c r="E38" s="117">
        <v>4400</v>
      </c>
      <c r="F38" s="153">
        <v>0</v>
      </c>
      <c r="G38" s="45">
        <f t="shared" si="6"/>
        <v>0</v>
      </c>
      <c r="H38" s="107">
        <f t="shared" si="7"/>
        <v>0</v>
      </c>
    </row>
    <row r="39" spans="1:9" s="94" customFormat="1" ht="7.5" customHeight="1" x14ac:dyDescent="0.25">
      <c r="A39" s="143"/>
      <c r="B39" s="144"/>
      <c r="C39" s="145"/>
      <c r="D39" s="144"/>
      <c r="E39" s="146"/>
      <c r="F39" s="147"/>
      <c r="G39" s="147"/>
      <c r="H39" s="148"/>
    </row>
    <row r="40" spans="1:9" s="89" customFormat="1" x14ac:dyDescent="0.25">
      <c r="A40" s="95" t="s">
        <v>86</v>
      </c>
      <c r="B40" s="111" t="s">
        <v>87</v>
      </c>
      <c r="C40" s="96" t="s">
        <v>88</v>
      </c>
      <c r="D40" s="102" t="s">
        <v>100</v>
      </c>
      <c r="E40" s="117">
        <v>500</v>
      </c>
      <c r="F40" s="153">
        <v>0</v>
      </c>
      <c r="G40" s="45">
        <f>F40</f>
        <v>0</v>
      </c>
      <c r="H40" s="97">
        <f>IF(AND(G40&gt;0,G40*E40&lt;E41),0,G40*E40)</f>
        <v>0</v>
      </c>
    </row>
    <row r="41" spans="1:9" s="89" customFormat="1" ht="15.75" thickBot="1" x14ac:dyDescent="0.3">
      <c r="A41" s="98" t="s">
        <v>86</v>
      </c>
      <c r="B41" s="114" t="s">
        <v>89</v>
      </c>
      <c r="C41" s="99" t="s">
        <v>2</v>
      </c>
      <c r="D41" s="110" t="s">
        <v>67</v>
      </c>
      <c r="E41" s="117">
        <v>4000</v>
      </c>
      <c r="F41" s="100"/>
      <c r="G41" s="115"/>
      <c r="H41" s="101">
        <f>IF(AND(G40&gt;0,H40=0),E41,0)</f>
        <v>0</v>
      </c>
    </row>
    <row r="42" spans="1:9" ht="15.75" customHeight="1" thickTop="1" x14ac:dyDescent="0.25">
      <c r="A42" s="149" t="s">
        <v>54</v>
      </c>
      <c r="B42" s="150"/>
      <c r="C42" s="150"/>
      <c r="D42" s="150"/>
      <c r="E42" s="150"/>
      <c r="F42" s="150"/>
      <c r="G42" s="151">
        <f>SUM(H7:H41)</f>
        <v>0</v>
      </c>
      <c r="H42" s="152"/>
    </row>
    <row r="43" spans="1:9" ht="9.9499999999999993" customHeight="1" x14ac:dyDescent="0.25"/>
    <row r="44" spans="1:9" ht="18.75" thickBot="1" x14ac:dyDescent="0.3">
      <c r="A44" s="155" t="s">
        <v>104</v>
      </c>
      <c r="B44" s="156"/>
      <c r="C44" s="156"/>
      <c r="D44" s="156"/>
      <c r="E44" s="156"/>
      <c r="F44" s="156"/>
      <c r="G44" s="156"/>
      <c r="H44" s="157"/>
      <c r="I44" s="37"/>
    </row>
    <row r="45" spans="1:9" ht="15.75" thickTop="1" x14ac:dyDescent="0.25">
      <c r="A45" s="17" t="s">
        <v>55</v>
      </c>
      <c r="B45" s="18">
        <v>1.1000000000000001</v>
      </c>
      <c r="C45" s="36" t="s">
        <v>56</v>
      </c>
      <c r="D45" s="18" t="s">
        <v>68</v>
      </c>
      <c r="E45" s="20">
        <v>1.4</v>
      </c>
      <c r="F45" s="162"/>
      <c r="G45" s="43">
        <f>IF(AND(F45&gt;0,F45&lt;100),100,F45)</f>
        <v>0</v>
      </c>
      <c r="H45" s="21">
        <f>G45*E45</f>
        <v>0</v>
      </c>
    </row>
    <row r="46" spans="1:9" x14ac:dyDescent="0.25">
      <c r="A46" s="3" t="s">
        <v>55</v>
      </c>
      <c r="B46" s="4">
        <v>2.1</v>
      </c>
      <c r="C46" s="7" t="s">
        <v>57</v>
      </c>
      <c r="D46" s="4" t="s">
        <v>68</v>
      </c>
      <c r="E46" s="6">
        <v>1.3</v>
      </c>
      <c r="F46" s="163">
        <v>0</v>
      </c>
      <c r="G46" s="45">
        <f t="shared" ref="G46:G50" si="8">IF(AND(F46&gt;0,F46&lt;100),100,F46)</f>
        <v>0</v>
      </c>
      <c r="H46" s="13">
        <f t="shared" ref="H46:H50" si="9">G46*E46</f>
        <v>0</v>
      </c>
    </row>
    <row r="47" spans="1:9" x14ac:dyDescent="0.25">
      <c r="A47" s="3" t="s">
        <v>55</v>
      </c>
      <c r="B47" s="4">
        <v>2.2000000000000002</v>
      </c>
      <c r="C47" s="7" t="s">
        <v>58</v>
      </c>
      <c r="D47" s="4" t="s">
        <v>68</v>
      </c>
      <c r="E47" s="6">
        <v>11.5</v>
      </c>
      <c r="F47" s="163">
        <v>0</v>
      </c>
      <c r="G47" s="45">
        <f t="shared" si="8"/>
        <v>0</v>
      </c>
      <c r="H47" s="13">
        <f t="shared" si="9"/>
        <v>0</v>
      </c>
    </row>
    <row r="48" spans="1:9" x14ac:dyDescent="0.25">
      <c r="A48" s="3" t="s">
        <v>55</v>
      </c>
      <c r="B48" s="4">
        <v>2.2999999999999998</v>
      </c>
      <c r="C48" s="7" t="s">
        <v>59</v>
      </c>
      <c r="D48" s="4" t="s">
        <v>68</v>
      </c>
      <c r="E48" s="6">
        <v>9</v>
      </c>
      <c r="F48" s="163">
        <v>0</v>
      </c>
      <c r="G48" s="45">
        <f t="shared" si="8"/>
        <v>0</v>
      </c>
      <c r="H48" s="13">
        <f t="shared" si="9"/>
        <v>0</v>
      </c>
    </row>
    <row r="49" spans="1:8" x14ac:dyDescent="0.25">
      <c r="A49" s="3" t="s">
        <v>55</v>
      </c>
      <c r="B49" s="4">
        <v>2.4</v>
      </c>
      <c r="C49" s="7" t="s">
        <v>60</v>
      </c>
      <c r="D49" s="4" t="s">
        <v>68</v>
      </c>
      <c r="E49" s="6">
        <v>8.5</v>
      </c>
      <c r="F49" s="163">
        <v>0</v>
      </c>
      <c r="G49" s="45">
        <f t="shared" si="8"/>
        <v>0</v>
      </c>
      <c r="H49" s="13">
        <f t="shared" si="9"/>
        <v>0</v>
      </c>
    </row>
    <row r="50" spans="1:8" x14ac:dyDescent="0.25">
      <c r="A50" s="3" t="s">
        <v>55</v>
      </c>
      <c r="B50" s="4">
        <v>2.5</v>
      </c>
      <c r="C50" s="7" t="s">
        <v>61</v>
      </c>
      <c r="D50" s="4" t="s">
        <v>68</v>
      </c>
      <c r="E50" s="6">
        <v>5.5</v>
      </c>
      <c r="F50" s="163">
        <v>0</v>
      </c>
      <c r="G50" s="45">
        <f t="shared" si="8"/>
        <v>0</v>
      </c>
      <c r="H50" s="13">
        <f t="shared" si="9"/>
        <v>0</v>
      </c>
    </row>
    <row r="51" spans="1:8" x14ac:dyDescent="0.25">
      <c r="A51" s="3" t="s">
        <v>55</v>
      </c>
      <c r="B51" s="4">
        <v>2.6</v>
      </c>
      <c r="C51" s="7" t="s">
        <v>62</v>
      </c>
      <c r="D51" s="4" t="s">
        <v>67</v>
      </c>
      <c r="E51" s="6">
        <v>1350</v>
      </c>
      <c r="F51" s="163">
        <v>0</v>
      </c>
      <c r="G51" s="45">
        <f>F51</f>
        <v>0</v>
      </c>
      <c r="H51" s="13">
        <f>G51*E51</f>
        <v>0</v>
      </c>
    </row>
    <row r="52" spans="1:8" x14ac:dyDescent="0.25">
      <c r="A52" s="3" t="s">
        <v>55</v>
      </c>
      <c r="B52" s="4">
        <v>2.7</v>
      </c>
      <c r="C52" s="7" t="s">
        <v>63</v>
      </c>
      <c r="D52" s="4" t="s">
        <v>67</v>
      </c>
      <c r="E52" s="6">
        <v>800</v>
      </c>
      <c r="F52" s="163">
        <v>0</v>
      </c>
      <c r="G52" s="45">
        <f t="shared" ref="G52:G54" si="10">F52</f>
        <v>0</v>
      </c>
      <c r="H52" s="13">
        <f t="shared" ref="H52:H54" si="11">G52*E52</f>
        <v>0</v>
      </c>
    </row>
    <row r="53" spans="1:8" x14ac:dyDescent="0.25">
      <c r="A53" s="3" t="s">
        <v>55</v>
      </c>
      <c r="B53" s="4">
        <v>2.8</v>
      </c>
      <c r="C53" s="7" t="s">
        <v>65</v>
      </c>
      <c r="D53" s="4" t="s">
        <v>67</v>
      </c>
      <c r="E53" s="6">
        <v>550</v>
      </c>
      <c r="F53" s="163">
        <v>0</v>
      </c>
      <c r="G53" s="45">
        <f t="shared" si="10"/>
        <v>0</v>
      </c>
      <c r="H53" s="13">
        <f t="shared" si="11"/>
        <v>0</v>
      </c>
    </row>
    <row r="54" spans="1:8" ht="15.75" thickBot="1" x14ac:dyDescent="0.3">
      <c r="A54" s="38" t="s">
        <v>55</v>
      </c>
      <c r="B54" s="39">
        <v>2.9</v>
      </c>
      <c r="C54" s="40" t="s">
        <v>64</v>
      </c>
      <c r="D54" s="39" t="s">
        <v>67</v>
      </c>
      <c r="E54" s="41">
        <v>350</v>
      </c>
      <c r="F54" s="164">
        <v>0</v>
      </c>
      <c r="G54" s="46">
        <f t="shared" si="10"/>
        <v>0</v>
      </c>
      <c r="H54" s="42">
        <f t="shared" si="11"/>
        <v>0</v>
      </c>
    </row>
    <row r="55" spans="1:8" ht="15.75" customHeight="1" thickTop="1" x14ac:dyDescent="0.25">
      <c r="A55" s="158" t="s">
        <v>70</v>
      </c>
      <c r="B55" s="159"/>
      <c r="C55" s="159"/>
      <c r="D55" s="159"/>
      <c r="E55" s="159"/>
      <c r="F55" s="159"/>
      <c r="G55" s="160">
        <f>SUM(H45:H54)</f>
        <v>0</v>
      </c>
      <c r="H55" s="161"/>
    </row>
    <row r="56" spans="1:8" s="35" customFormat="1" ht="11.25" x14ac:dyDescent="0.25">
      <c r="A56" s="28" t="s">
        <v>82</v>
      </c>
      <c r="B56" s="29"/>
      <c r="C56" s="30"/>
      <c r="D56" s="29"/>
      <c r="E56" s="31"/>
      <c r="F56" s="32"/>
      <c r="G56" s="33"/>
      <c r="H56" s="34"/>
    </row>
    <row r="57" spans="1:8" s="35" customFormat="1" ht="11.25" x14ac:dyDescent="0.25">
      <c r="A57" s="47" t="s">
        <v>79</v>
      </c>
      <c r="B57" s="47"/>
      <c r="C57" s="47"/>
      <c r="D57" s="48"/>
      <c r="E57" s="47"/>
      <c r="F57" s="47"/>
      <c r="G57" s="49"/>
      <c r="H57" s="50"/>
    </row>
    <row r="58" spans="1:8" s="35" customFormat="1" ht="5.85" customHeight="1" thickBot="1" x14ac:dyDescent="0.3">
      <c r="A58" s="51"/>
      <c r="B58" s="51"/>
      <c r="C58" s="51"/>
      <c r="D58" s="52"/>
      <c r="E58" s="51"/>
      <c r="F58" s="51"/>
      <c r="G58" s="53"/>
      <c r="H58" s="54"/>
    </row>
    <row r="59" spans="1:8" s="35" customFormat="1" ht="8.4499999999999993" customHeight="1" thickTop="1" thickBot="1" x14ac:dyDescent="0.3">
      <c r="A59" s="84"/>
      <c r="B59" s="84"/>
      <c r="C59" s="84"/>
      <c r="D59" s="85"/>
      <c r="E59" s="84"/>
      <c r="F59" s="84"/>
      <c r="G59" s="86"/>
      <c r="H59" s="87"/>
    </row>
    <row r="60" spans="1:8" s="35" customFormat="1" ht="5.0999999999999996" customHeight="1" thickTop="1" x14ac:dyDescent="0.25">
      <c r="A60" s="118"/>
      <c r="B60" s="118"/>
      <c r="C60" s="118"/>
      <c r="D60" s="119"/>
      <c r="E60" s="118"/>
      <c r="F60" s="118"/>
      <c r="G60" s="120"/>
      <c r="H60" s="121"/>
    </row>
    <row r="61" spans="1:8" s="73" customFormat="1" ht="15.75" x14ac:dyDescent="0.25">
      <c r="A61" s="132" t="s">
        <v>81</v>
      </c>
      <c r="B61" s="132"/>
      <c r="C61" s="132"/>
      <c r="D61" s="132"/>
      <c r="E61" s="132"/>
      <c r="F61" s="130">
        <f>SUM(G55+G42)</f>
        <v>0</v>
      </c>
      <c r="G61" s="131"/>
      <c r="H61" s="131"/>
    </row>
    <row r="62" spans="1:8" ht="5.0999999999999996" customHeight="1" thickBot="1" x14ac:dyDescent="0.3">
      <c r="A62" s="122"/>
      <c r="B62" s="122"/>
      <c r="C62" s="122"/>
      <c r="D62" s="123"/>
      <c r="E62" s="122"/>
      <c r="F62" s="122"/>
      <c r="G62" s="124"/>
      <c r="H62" s="125"/>
    </row>
    <row r="63" spans="1:8" ht="5.0999999999999996" customHeight="1" thickTop="1" x14ac:dyDescent="0.25">
      <c r="A63" s="76"/>
      <c r="B63" s="76"/>
      <c r="C63" s="76"/>
      <c r="D63" s="77"/>
      <c r="E63" s="76"/>
      <c r="F63" s="76"/>
      <c r="G63" s="78"/>
      <c r="H63" s="79"/>
    </row>
    <row r="64" spans="1:8" ht="5.0999999999999996" customHeight="1" thickBot="1" x14ac:dyDescent="0.3">
      <c r="A64" s="80"/>
      <c r="B64" s="80"/>
      <c r="C64" s="80"/>
      <c r="D64" s="81"/>
      <c r="E64" s="80"/>
      <c r="F64" s="80"/>
      <c r="G64" s="82"/>
      <c r="H64" s="83"/>
    </row>
    <row r="65" spans="1:8" ht="4.5" customHeight="1" thickTop="1" x14ac:dyDescent="0.25">
      <c r="A65" s="58"/>
      <c r="B65" s="58"/>
      <c r="C65" s="58"/>
      <c r="D65" s="59"/>
      <c r="E65" s="58"/>
      <c r="F65" s="58"/>
      <c r="G65" s="60"/>
      <c r="H65" s="61"/>
    </row>
    <row r="66" spans="1:8" x14ac:dyDescent="0.25">
      <c r="A66" s="128" t="s">
        <v>75</v>
      </c>
      <c r="B66" s="128"/>
      <c r="C66" s="128"/>
      <c r="D66" s="16"/>
      <c r="E66" s="8"/>
      <c r="F66" s="8"/>
    </row>
    <row r="67" spans="1:8" ht="15" customHeight="1" x14ac:dyDescent="0.25">
      <c r="A67" s="8" t="s">
        <v>73</v>
      </c>
      <c r="B67" s="8"/>
      <c r="C67" s="129" t="s">
        <v>76</v>
      </c>
      <c r="D67" s="129"/>
      <c r="E67" s="129"/>
      <c r="F67" s="129"/>
      <c r="G67" s="129"/>
      <c r="H67" s="129"/>
    </row>
    <row r="68" spans="1:8" ht="15" customHeight="1" x14ac:dyDescent="0.25">
      <c r="A68" s="8" t="s">
        <v>71</v>
      </c>
      <c r="C68" s="129" t="s">
        <v>77</v>
      </c>
      <c r="D68" s="129"/>
      <c r="E68" s="129"/>
      <c r="F68" s="129"/>
      <c r="G68" s="129"/>
      <c r="H68" s="129"/>
    </row>
    <row r="69" spans="1:8" ht="14.25" x14ac:dyDescent="0.25">
      <c r="A69" s="8" t="s">
        <v>72</v>
      </c>
      <c r="C69" s="27" t="s">
        <v>78</v>
      </c>
      <c r="D69" s="25"/>
      <c r="E69" s="26"/>
      <c r="F69" s="22"/>
      <c r="G69" s="23"/>
      <c r="H69" s="24"/>
    </row>
    <row r="70" spans="1:8" ht="5.0999999999999996" customHeight="1" thickBot="1" x14ac:dyDescent="0.3">
      <c r="A70" s="55"/>
      <c r="B70" s="62"/>
      <c r="C70" s="63"/>
      <c r="D70" s="64"/>
      <c r="E70" s="65"/>
      <c r="F70" s="66"/>
      <c r="G70" s="67"/>
      <c r="H70" s="68"/>
    </row>
    <row r="71" spans="1:8" ht="5.0999999999999996" customHeight="1" thickTop="1" x14ac:dyDescent="0.25"/>
    <row r="72" spans="1:8" x14ac:dyDescent="0.25">
      <c r="A72" s="128" t="s">
        <v>80</v>
      </c>
      <c r="B72" s="128"/>
      <c r="C72" s="128"/>
    </row>
    <row r="73" spans="1:8" ht="15" customHeight="1" x14ac:dyDescent="0.25">
      <c r="A73" s="8" t="s">
        <v>73</v>
      </c>
      <c r="C73" s="129" t="s">
        <v>76</v>
      </c>
      <c r="D73" s="129"/>
      <c r="E73" s="129"/>
      <c r="F73" s="129"/>
      <c r="G73" s="129"/>
      <c r="H73" s="129"/>
    </row>
    <row r="74" spans="1:8" ht="15" customHeight="1" x14ac:dyDescent="0.25">
      <c r="A74" s="8" t="s">
        <v>74</v>
      </c>
      <c r="C74" s="129" t="s">
        <v>77</v>
      </c>
      <c r="D74" s="129"/>
      <c r="E74" s="129"/>
      <c r="F74" s="129"/>
      <c r="G74" s="129"/>
      <c r="H74" s="129"/>
    </row>
    <row r="75" spans="1:8" ht="14.25" x14ac:dyDescent="0.25">
      <c r="A75" s="8" t="s">
        <v>72</v>
      </c>
      <c r="C75" s="27" t="s">
        <v>78</v>
      </c>
      <c r="D75" s="25"/>
      <c r="E75" s="26"/>
      <c r="F75" s="22"/>
      <c r="G75" s="23"/>
      <c r="H75" s="24"/>
    </row>
    <row r="76" spans="1:8" ht="5.0999999999999996" customHeight="1" thickBot="1" x14ac:dyDescent="0.3">
      <c r="A76" s="69"/>
      <c r="B76" s="62"/>
      <c r="C76" s="70"/>
      <c r="D76" s="62"/>
      <c r="E76" s="71"/>
      <c r="F76" s="72"/>
      <c r="G76" s="56"/>
      <c r="H76" s="57"/>
    </row>
    <row r="77" spans="1:8" ht="15.75" thickTop="1" x14ac:dyDescent="0.25"/>
  </sheetData>
  <sheetProtection algorithmName="SHA-512" hashValue="TjNdYdvePMoD018tW4Eb0xr1fVmABJWrS4qW75qPqjvy0/QkkQHmiaKvjh8IvYX8ILOzaL5fRtgnHlaWpP8Y4Q==" saltValue="d/kyZkyKWmj2PVBcFRqTGA==" spinCount="100000" sheet="1" selectLockedCells="1"/>
  <mergeCells count="17">
    <mergeCell ref="A72:C72"/>
    <mergeCell ref="A42:F42"/>
    <mergeCell ref="G42:H42"/>
    <mergeCell ref="C74:H74"/>
    <mergeCell ref="C67:H67"/>
    <mergeCell ref="C68:H68"/>
    <mergeCell ref="A66:C66"/>
    <mergeCell ref="F61:H61"/>
    <mergeCell ref="A61:E61"/>
    <mergeCell ref="C73:H73"/>
    <mergeCell ref="C1:H1"/>
    <mergeCell ref="C2:H2"/>
    <mergeCell ref="C3:H3"/>
    <mergeCell ref="A55:F55"/>
    <mergeCell ref="G55:H55"/>
    <mergeCell ref="A5:H5"/>
    <mergeCell ref="A44:H44"/>
  </mergeCells>
  <printOptions horizontalCentered="1"/>
  <pageMargins left="0.43307086614173229" right="0.23622047244094491" top="0.74803149606299213" bottom="0.55118110236220474" header="0.31496062992125984" footer="0.31496062992125984"/>
  <pageSetup paperSize="9" scale="75" orientation="portrait" r:id="rId1"/>
  <headerFooter>
    <oddHeader>&amp;C&amp;"Arial,Tučné"&amp;16SPECIFIKACE K FAKTUŘE</oddHeader>
    <oddFooter>&amp;LPEGD21&amp;C&amp;A&amp;R&amp;P z &amp;N</oddFooter>
  </headerFooter>
  <ignoredErrors>
    <ignoredError sqref="G17:G19 H1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CE63DC657755459DB899BF67AB8281" ma:contentTypeVersion="2" ma:contentTypeDescription="Create a new document." ma:contentTypeScope="" ma:versionID="8169114787ee829029a0ef9661cb03e5">
  <xsd:schema xmlns:xsd="http://www.w3.org/2001/XMLSchema" xmlns:xs="http://www.w3.org/2001/XMLSchema" xmlns:p="http://schemas.microsoft.com/office/2006/metadata/properties" xmlns:ns2="6c6214b4-382b-421e-b9c7-250859446116" targetNamespace="http://schemas.microsoft.com/office/2006/metadata/properties" ma:root="true" ma:fieldsID="b040887813b4ff1a675ed01a49b5e86c" ns2:_="">
    <xsd:import namespace="6c6214b4-382b-421e-b9c7-2508594461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214b4-382b-421e-b9c7-2508594461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37079C-68EA-406C-BA3C-660C6FAE04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6214b4-382b-421e-b9c7-2508594461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01A2D9-4F9F-4DAA-BF3D-982E88DEC9C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6c6214b4-382b-421e-b9c7-250859446116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6121852-539B-4568-90D0-CAB04614E9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SPEFA pro rok 2022 - v20210215</vt:lpstr>
    </vt:vector>
  </TitlesOfParts>
  <Company>EON-IT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k faktuře_2022_PEGD21_20210215</dc:title>
  <dc:creator>Karásková Irena Ing.</dc:creator>
  <cp:keywords>SPEFA2022</cp:keywords>
  <cp:lastModifiedBy>Tóthová Iren Ing.</cp:lastModifiedBy>
  <cp:lastPrinted>2016-01-12T16:31:12Z</cp:lastPrinted>
  <dcterms:created xsi:type="dcterms:W3CDTF">2015-11-30T19:42:11Z</dcterms:created>
  <dcterms:modified xsi:type="dcterms:W3CDTF">2021-02-15T15:40:15Z</dcterms:modified>
  <cp:category>platnost od 1. 1. 2022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0x010100B8CE63DC657755459DB899BF67AB8281</vt:lpwstr>
  </property>
</Properties>
</file>