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ojekty\Omexom\TR Blansko 2022\071-Přípojka vody\"/>
    </mc:Choice>
  </mc:AlternateContent>
  <xr:revisionPtr revIDLastSave="0" documentId="8_{0C8810B2-CDEF-4742-BCAC-D7626C8A7BF6}" xr6:coauthVersionLast="47" xr6:coauthVersionMax="47" xr10:uidLastSave="{00000000-0000-0000-0000-000000000000}"/>
  <bookViews>
    <workbookView xWindow="-120" yWindow="-120" windowWidth="29040" windowHeight="1584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Pol'!$A$1:$U$70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I17" i="1" s="1"/>
  <c r="I52" i="1"/>
  <c r="I51" i="1"/>
  <c r="I50" i="1"/>
  <c r="I49" i="1"/>
  <c r="I48" i="1"/>
  <c r="I47" i="1"/>
  <c r="G39" i="1"/>
  <c r="F39" i="1"/>
  <c r="H39" i="1" s="1"/>
  <c r="I39" i="1" s="1"/>
  <c r="I40" i="1" s="1"/>
  <c r="J39" i="1" s="1"/>
  <c r="J40" i="1" s="1"/>
  <c r="G60" i="12"/>
  <c r="AC60" i="12"/>
  <c r="AD60" i="12"/>
  <c r="G9" i="12"/>
  <c r="I9" i="12"/>
  <c r="I8" i="12" s="1"/>
  <c r="K9" i="12"/>
  <c r="K8" i="12" s="1"/>
  <c r="M9" i="12"/>
  <c r="O9" i="12"/>
  <c r="Q9" i="12"/>
  <c r="Q8" i="12" s="1"/>
  <c r="U9" i="12"/>
  <c r="U8" i="12" s="1"/>
  <c r="G11" i="12"/>
  <c r="M11" i="12" s="1"/>
  <c r="I11" i="12"/>
  <c r="K11" i="12"/>
  <c r="O11" i="12"/>
  <c r="Q11" i="12"/>
  <c r="U11" i="12"/>
  <c r="G13" i="12"/>
  <c r="I13" i="12"/>
  <c r="K13" i="12"/>
  <c r="M13" i="12"/>
  <c r="O13" i="12"/>
  <c r="Q13" i="12"/>
  <c r="U13" i="12"/>
  <c r="G15" i="12"/>
  <c r="G8" i="12" s="1"/>
  <c r="I15" i="12"/>
  <c r="K15" i="12"/>
  <c r="O15" i="12"/>
  <c r="O8" i="12" s="1"/>
  <c r="Q15" i="12"/>
  <c r="U15" i="12"/>
  <c r="G17" i="12"/>
  <c r="I17" i="12"/>
  <c r="K17" i="12"/>
  <c r="M17" i="12"/>
  <c r="O17" i="12"/>
  <c r="Q17" i="12"/>
  <c r="U17" i="12"/>
  <c r="G19" i="12"/>
  <c r="M19" i="12" s="1"/>
  <c r="I19" i="12"/>
  <c r="K19" i="12"/>
  <c r="O19" i="12"/>
  <c r="Q19" i="12"/>
  <c r="U19" i="12"/>
  <c r="G22" i="12"/>
  <c r="G21" i="12" s="1"/>
  <c r="I22" i="12"/>
  <c r="I21" i="12" s="1"/>
  <c r="K22" i="12"/>
  <c r="K21" i="12" s="1"/>
  <c r="O22" i="12"/>
  <c r="O21" i="12" s="1"/>
  <c r="Q22" i="12"/>
  <c r="Q21" i="12" s="1"/>
  <c r="U22" i="12"/>
  <c r="U21" i="12" s="1"/>
  <c r="G25" i="12"/>
  <c r="G24" i="12" s="1"/>
  <c r="I25" i="12"/>
  <c r="K25" i="12"/>
  <c r="K24" i="12" s="1"/>
  <c r="M25" i="12"/>
  <c r="M24" i="12" s="1"/>
  <c r="O25" i="12"/>
  <c r="O24" i="12" s="1"/>
  <c r="Q25" i="12"/>
  <c r="U25" i="12"/>
  <c r="U24" i="12" s="1"/>
  <c r="G26" i="12"/>
  <c r="I26" i="12"/>
  <c r="K26" i="12"/>
  <c r="M26" i="12"/>
  <c r="O26" i="12"/>
  <c r="Q26" i="12"/>
  <c r="U26" i="12"/>
  <c r="G27" i="12"/>
  <c r="M27" i="12" s="1"/>
  <c r="I27" i="12"/>
  <c r="I24" i="12" s="1"/>
  <c r="K27" i="12"/>
  <c r="O27" i="12"/>
  <c r="Q27" i="12"/>
  <c r="Q24" i="12" s="1"/>
  <c r="U27" i="12"/>
  <c r="G29" i="12"/>
  <c r="G28" i="12" s="1"/>
  <c r="I29" i="12"/>
  <c r="K29" i="12"/>
  <c r="K28" i="12" s="1"/>
  <c r="M29" i="12"/>
  <c r="M28" i="12" s="1"/>
  <c r="O29" i="12"/>
  <c r="O28" i="12" s="1"/>
  <c r="Q29" i="12"/>
  <c r="U29" i="12"/>
  <c r="U28" i="12" s="1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I28" i="12" s="1"/>
  <c r="K33" i="12"/>
  <c r="M33" i="12"/>
  <c r="O33" i="12"/>
  <c r="Q33" i="12"/>
  <c r="Q28" i="12" s="1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7" i="12"/>
  <c r="I37" i="12"/>
  <c r="I36" i="12" s="1"/>
  <c r="K37" i="12"/>
  <c r="K36" i="12" s="1"/>
  <c r="M37" i="12"/>
  <c r="O37" i="12"/>
  <c r="Q37" i="12"/>
  <c r="Q36" i="12" s="1"/>
  <c r="U37" i="12"/>
  <c r="U36" i="12" s="1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0" i="12"/>
  <c r="G36" i="12" s="1"/>
  <c r="I40" i="12"/>
  <c r="K40" i="12"/>
  <c r="O40" i="12"/>
  <c r="O36" i="12" s="1"/>
  <c r="Q40" i="12"/>
  <c r="U40" i="12"/>
  <c r="I41" i="12"/>
  <c r="Q41" i="12"/>
  <c r="G42" i="12"/>
  <c r="G41" i="12" s="1"/>
  <c r="I42" i="12"/>
  <c r="K42" i="12"/>
  <c r="K41" i="12" s="1"/>
  <c r="M42" i="12"/>
  <c r="M41" i="12" s="1"/>
  <c r="O42" i="12"/>
  <c r="O41" i="12" s="1"/>
  <c r="Q42" i="12"/>
  <c r="U42" i="12"/>
  <c r="U41" i="12" s="1"/>
  <c r="G44" i="12"/>
  <c r="G43" i="12" s="1"/>
  <c r="I44" i="12"/>
  <c r="I43" i="12" s="1"/>
  <c r="K44" i="12"/>
  <c r="K43" i="12" s="1"/>
  <c r="O44" i="12"/>
  <c r="O43" i="12" s="1"/>
  <c r="Q44" i="12"/>
  <c r="Q43" i="12" s="1"/>
  <c r="U44" i="12"/>
  <c r="U43" i="12" s="1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1" i="12"/>
  <c r="M51" i="12" s="1"/>
  <c r="I51" i="12"/>
  <c r="I50" i="12" s="1"/>
  <c r="K51" i="12"/>
  <c r="O51" i="12"/>
  <c r="Q51" i="12"/>
  <c r="Q50" i="12" s="1"/>
  <c r="U51" i="12"/>
  <c r="G52" i="12"/>
  <c r="M52" i="12" s="1"/>
  <c r="I52" i="12"/>
  <c r="K52" i="12"/>
  <c r="K50" i="12" s="1"/>
  <c r="O52" i="12"/>
  <c r="Q52" i="12"/>
  <c r="U52" i="12"/>
  <c r="U50" i="12" s="1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O50" i="12" s="1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I20" i="1"/>
  <c r="I19" i="1"/>
  <c r="I18" i="1"/>
  <c r="I16" i="1"/>
  <c r="G27" i="1"/>
  <c r="F40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I55" i="1" l="1"/>
  <c r="G28" i="1"/>
  <c r="G23" i="1"/>
  <c r="M50" i="12"/>
  <c r="M36" i="12"/>
  <c r="M44" i="12"/>
  <c r="M43" i="12" s="1"/>
  <c r="M40" i="12"/>
  <c r="M22" i="12"/>
  <c r="M21" i="12" s="1"/>
  <c r="M15" i="12"/>
  <c r="M8" i="12" s="1"/>
  <c r="G50" i="12"/>
  <c r="I21" i="1"/>
  <c r="H40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<sst xmlns="http://schemas.openxmlformats.org/spreadsheetml/2006/main" count="329" uniqueCount="190">
  <si>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</si>
  <si>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</si>
  <si>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</si>
  <si>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</si>
  <si>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</si>
  <si>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</si>
  <si>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</si>
  <si>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</si>
  <si>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</si>
  <si>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</si>
  <si>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</si>
  <si>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</si>
  <si>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</si>
  <si>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</si>
  <si>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</si>
  <si>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</si>
  <si>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</si>
  <si>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</si>
  <si>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</si>
  <si>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</si>
  <si>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</si>
  <si>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</si>
  <si>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</si>
  <si>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</si>
  <si>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</si>
  <si>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</si>
  <si>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</si>
  <si>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</si>
  <si>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</si>
  <si>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</si>
  <si>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</si>
  <si>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</si>
  <si>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</si>
  <si>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</si>
  <si>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</si>
  <si>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</si>
  <si>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</si>
  <si>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</si>
  <si>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</si>
  <si>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</si>
  <si>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</si>
  <si>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Blansko</t>
  </si>
  <si>
    <t>Rozpočet:</t>
  </si>
  <si>
    <t>Misto</t>
  </si>
  <si>
    <t>TR Blansko - Přípojka vody-areál</t>
  </si>
  <si>
    <t>Ing. Hana Maršálková</t>
  </si>
  <si>
    <t>Trnkova 118</t>
  </si>
  <si>
    <t>Brno</t>
  </si>
  <si>
    <t>62800</t>
  </si>
  <si>
    <t>68107005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</si>
  <si>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</si>
  <si>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</si>
  <si>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</si>
  <si>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</si>
  <si>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</si>
  <si>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</si>
  <si>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</si>
  <si>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</si>
  <si>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</si>
  <si>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</si>
  <si>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</si>
  <si>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</si>
  <si>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</si>
  <si>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97</t>
  </si>
  <si>
    <t>Prorážení otvorů</t>
  </si>
  <si>
    <t>99</t>
  </si>
  <si>
    <t>Staveništní přesun hmot</t>
  </si>
  <si>
    <t>722</t>
  </si>
  <si>
    <t>Vnitřní vodovod</t>
  </si>
  <si>
    <t>734</t>
  </si>
  <si>
    <t>Armatury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</si>
  <si>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</si>
  <si>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</si>
  <si>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</si>
  <si>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</si>
  <si>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</si>
  <si>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</si>
  <si>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</si>
  <si>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</si>
  <si>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</si>
  <si>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</si>
  <si>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</si>
  <si>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</si>
  <si>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</si>
  <si>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</si>
  <si>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</si>
  <si>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</si>
  <si>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</si>
  <si>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</si>
  <si>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</si>
  <si>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</si>
  <si>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</si>
  <si>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</si>
  <si>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</si>
  <si>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</si>
  <si>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</si>
  <si>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</si>
  <si>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</si>
  <si>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</si>
  <si>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</si>
  <si>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</si>
  <si>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</t>
  </si>
  <si>
    <t>m3</t>
  </si>
  <si>
    <t>POL1_0</t>
  </si>
  <si>
    <t>areálový rozvod:193*1,6*0,8</t>
  </si>
  <si>
    <t>VV</t>
  </si>
  <si>
    <t>161101101R00</t>
  </si>
  <si>
    <t>Svislé přemístění výkopku z hor.1-4 do 2,5 m</t>
  </si>
  <si>
    <t>247,04</t>
  </si>
  <si>
    <t>162701101R00</t>
  </si>
  <si>
    <t>Vodorovné přemístění výkopku z hor.1-4 do 6000 m</t>
  </si>
  <si>
    <t>61,76+1,544</t>
  </si>
  <si>
    <t>175101101RT2</t>
  </si>
  <si>
    <t>Obsyp potrubí bez prohození sypaniny, s dodáním štěrkopísku frakce 0 - 22 mm</t>
  </si>
  <si>
    <t>193*0,4*0,8</t>
  </si>
  <si>
    <t>174101101R00</t>
  </si>
  <si>
    <t>Zásyp jam, rýh, šachet se zhutněním</t>
  </si>
  <si>
    <t>247,04-61,304-1,544</t>
  </si>
  <si>
    <t>171101101R00</t>
  </si>
  <si>
    <t>Uložení sypaniny do násypů zhutněných na 95% PS</t>
  </si>
  <si>
    <t>63,304+1,544</t>
  </si>
  <si>
    <t>451541111R00</t>
  </si>
  <si>
    <t>Lože pod potrubí ze štěrkodrtě 0 - 63 mm</t>
  </si>
  <si>
    <t>193*,01*0,8</t>
  </si>
  <si>
    <t>460030081RT2</t>
  </si>
  <si>
    <t>Řezání spáry v asfaltu nebo betonu, v tloušťce vrstvy do 5-8 cm</t>
  </si>
  <si>
    <t>m</t>
  </si>
  <si>
    <t>599000010RAA</t>
  </si>
  <si>
    <t>Rozebrání a oprava asfaltové komunikace, řezání, výměna podkladu tl. 30 cm, asfaltobet.7 cm</t>
  </si>
  <si>
    <t>m2</t>
  </si>
  <si>
    <t>POL2_0</t>
  </si>
  <si>
    <t>576000003RA0</t>
  </si>
  <si>
    <t>Komunikace s AKM krytem D0-N-1-S-PIII</t>
  </si>
  <si>
    <t>871251121R00</t>
  </si>
  <si>
    <t>Montáž trubek polyetylenových ve výkopu d 110 mm</t>
  </si>
  <si>
    <t>193</t>
  </si>
  <si>
    <t>286134318</t>
  </si>
  <si>
    <t>Trubka PE100 50x6,9 mm PN16, návin 100 m</t>
  </si>
  <si>
    <t>POL3_0</t>
  </si>
  <si>
    <t>673909991020R</t>
  </si>
  <si>
    <t>Fólie výstražná šířka 20 cm modrá síťovina</t>
  </si>
  <si>
    <t>34140886R</t>
  </si>
  <si>
    <t>Vodič silový CY světle modrý 6,00 mm2 - drát</t>
  </si>
  <si>
    <t>722280107R00</t>
  </si>
  <si>
    <t>Tlaková zkouška vodovodního potrubí DN 40</t>
  </si>
  <si>
    <t>892233111R0</t>
  </si>
  <si>
    <t>Desinfekce vodovodního potrubí do DN 70</t>
  </si>
  <si>
    <t>970041080R00</t>
  </si>
  <si>
    <t>Vrtání jádrové do prostého betonu do D 80 mm</t>
  </si>
  <si>
    <t>460680043RT2</t>
  </si>
  <si>
    <t>Průraz zdivem v betonové zdi tloušťky 45 cm, plochy do 0,25 m2</t>
  </si>
  <si>
    <t>kus</t>
  </si>
  <si>
    <t>41159209R</t>
  </si>
  <si>
    <t>Korunka pro jádrové vrtání pr. 81-90</t>
  </si>
  <si>
    <t>973031151R00</t>
  </si>
  <si>
    <t>Vysekání výklenků zeď cihel. MVC, pl. nad 0,25 m2</t>
  </si>
  <si>
    <t>998276101R00</t>
  </si>
  <si>
    <t>Přesun hmot, trubní vedení plastová, otevř. výkop</t>
  </si>
  <si>
    <t>t</t>
  </si>
  <si>
    <t>722172914R00</t>
  </si>
  <si>
    <t>Propojení plastového potrubí polyf.D 32 mm,vodovod</t>
  </si>
  <si>
    <t>722200004RAB</t>
  </si>
  <si>
    <t>Vodovod, potrubí polyetylenové D 40x4,3mm, ochrana, ochrana potrubí skruží Mirelon</t>
  </si>
  <si>
    <t>722200003RAB</t>
  </si>
  <si>
    <t>Vodovod, potrubí polyetylenové D 20 x 2mm, ochrana, ochrana potrubí skruží Mirelon</t>
  </si>
  <si>
    <t>722280106R01</t>
  </si>
  <si>
    <t>Tlaková zkouška vodovodního potrubí DN 20</t>
  </si>
  <si>
    <t>998722101R00</t>
  </si>
  <si>
    <t>Přesun hmot pro vnitřní vodovod, výšky do 6 m</t>
  </si>
  <si>
    <t>734293275R00</t>
  </si>
  <si>
    <t>Kohout kulový FILTR BAL DN 40</t>
  </si>
  <si>
    <t>551135320</t>
  </si>
  <si>
    <t>Kohout kulový s vypoušť. DN40</t>
  </si>
  <si>
    <t>722170926</t>
  </si>
  <si>
    <t>Potrubí z PE, spojka přímá,vně.závit 40x5/4</t>
  </si>
  <si>
    <t>734293515R00</t>
  </si>
  <si>
    <t>Kohout kul.se zpětnou kl. DN 40</t>
  </si>
  <si>
    <t>4056296</t>
  </si>
  <si>
    <t>Ventil elektromagnetický DN 1"</t>
  </si>
  <si>
    <t>734-002</t>
  </si>
  <si>
    <t>Domácí vodárna s frekvenčním měničem - D+M, + pevné umístění k podložce</t>
  </si>
  <si>
    <t>734-004</t>
  </si>
  <si>
    <t>Revize,zkoušky,práce specifické</t>
  </si>
  <si>
    <t>hod</t>
  </si>
  <si>
    <t>998734101R00</t>
  </si>
  <si>
    <t>Přesun hmot pro armatury,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</si>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</sst>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7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4" t="s">
        <v>40</v>
      </c>
      <c r="C1" s="85"/>
      <c r="D1" s="85"/>
      <c r="E1" s="85"/>
      <c r="F1" s="85"/>
      <c r="G1" s="85"/>
      <c r="H1" s="85"/>
      <c r="I1" s="85"/>
      <c r="J1" s="86"/>
    </row>
    <row r="2" spans="1:15" ht="23.25" customHeight="1" x14ac:dyDescent="0.2">
      <c r="A2" s="4"/>
      <c r="B2" s="105" t="s">
        <v>38</v>
      </c>
      <c r="C2" s="106"/>
      <c r="D2" s="107" t="s">
        <v>44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43</v>
      </c>
      <c r="C3" s="111"/>
      <c r="D3" s="112" t="s">
        <v>41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42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7" t="s">
        <v>21</v>
      </c>
      <c r="C5" s="5"/>
      <c r="D5" s="121"/>
      <c r="E5" s="26"/>
      <c r="F5" s="26"/>
      <c r="G5" s="26"/>
      <c r="H5" s="28" t="s">
        <v>33</v>
      </c>
      <c r="I5" s="121"/>
      <c r="J5" s="11"/>
    </row>
    <row r="6" spans="1:15" ht="15.75" customHeight="1" x14ac:dyDescent="0.2">
      <c r="A6" s="4"/>
      <c r="B6" s="41"/>
      <c r="C6" s="26"/>
      <c r="D6" s="121"/>
      <c r="E6" s="26"/>
      <c r="F6" s="26"/>
      <c r="G6" s="26"/>
      <c r="H6" s="28" t="s">
        <v>34</v>
      </c>
      <c r="I6" s="121"/>
      <c r="J6" s="11"/>
    </row>
    <row r="7" spans="1:15" ht="15.75" customHeight="1" x14ac:dyDescent="0.2">
      <c r="A7" s="4"/>
      <c r="B7" s="42"/>
      <c r="C7" s="122"/>
      <c r="D7" s="104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3" t="s">
        <v>45</v>
      </c>
      <c r="E11" s="123"/>
      <c r="F11" s="123"/>
      <c r="G11" s="123"/>
      <c r="H11" s="28" t="s">
        <v>33</v>
      </c>
      <c r="I11" s="127" t="s">
        <v>49</v>
      </c>
      <c r="J11" s="11"/>
    </row>
    <row r="12" spans="1:15" ht="15.75" customHeight="1" x14ac:dyDescent="0.2">
      <c r="A12" s="4"/>
      <c r="B12" s="41"/>
      <c r="C12" s="26"/>
      <c r="D12" s="124" t="s">
        <v>46</v>
      </c>
      <c r="E12" s="124"/>
      <c r="F12" s="124"/>
      <c r="G12" s="124"/>
      <c r="H12" s="28" t="s">
        <v>34</v>
      </c>
      <c r="I12" s="127"/>
      <c r="J12" s="11"/>
    </row>
    <row r="13" spans="1:15" ht="15.75" customHeight="1" x14ac:dyDescent="0.2">
      <c r="A13" s="4"/>
      <c r="B13" s="42"/>
      <c r="C13" s="126" t="s">
        <v>48</v>
      </c>
      <c r="D13" s="125" t="s">
        <v>47</v>
      </c>
      <c r="E13" s="125"/>
      <c r="F13" s="125"/>
      <c r="G13" s="12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99"/>
      <c r="F15" s="99"/>
      <c r="G15" s="80"/>
      <c r="H15" s="80"/>
      <c r="I15" s="80" t="s">
        <v>28</v>
      </c>
      <c r="J15" s="81"/>
    </row>
    <row r="16" spans="1:15" ht="23.25" customHeight="1" x14ac:dyDescent="0.2">
      <c r="A16" s="192" t="s">
        <v>23</v>
      </c>
      <c r="B16" s="193" t="s">
        <v>23</v>
      </c>
      <c r="C16" s="58"/>
      <c r="D16" s="59"/>
      <c r="E16" s="82"/>
      <c r="F16" s="83"/>
      <c r="G16" s="82"/>
      <c r="H16" s="83"/>
      <c r="I16" s="82">
        <f>SUMIF(F47:F54,A16,I47:I54)+SUMIF(F47:F54,"PSU",I47:I54)</f>
        <v>0</v>
      </c>
      <c r="J16" s="92"/>
    </row>
    <row r="17" spans="1:10" ht="23.25" customHeight="1" x14ac:dyDescent="0.2">
      <c r="A17" s="192" t="s">
        <v>24</v>
      </c>
      <c r="B17" s="193" t="s">
        <v>24</v>
      </c>
      <c r="C17" s="58"/>
      <c r="D17" s="59"/>
      <c r="E17" s="82"/>
      <c r="F17" s="83"/>
      <c r="G17" s="82"/>
      <c r="H17" s="83"/>
      <c r="I17" s="82">
        <f>SUMIF(F47:F54,A17,I47:I54)</f>
        <v>0</v>
      </c>
      <c r="J17" s="92"/>
    </row>
    <row r="18" spans="1:10" ht="23.25" customHeight="1" x14ac:dyDescent="0.2">
      <c r="A18" s="192" t="s">
        <v>25</v>
      </c>
      <c r="B18" s="193" t="s">
        <v>25</v>
      </c>
      <c r="C18" s="58"/>
      <c r="D18" s="59"/>
      <c r="E18" s="82"/>
      <c r="F18" s="83"/>
      <c r="G18" s="82"/>
      <c r="H18" s="83"/>
      <c r="I18" s="82">
        <f>SUMIF(F47:F54,A18,I47:I54)</f>
        <v>0</v>
      </c>
      <c r="J18" s="92"/>
    </row>
    <row r="19" spans="1:10" ht="23.25" customHeight="1" x14ac:dyDescent="0.2">
      <c r="A19" s="192" t="s">
        <v>71</v>
      </c>
      <c r="B19" s="193" t="s">
        <v>26</v>
      </c>
      <c r="C19" s="58"/>
      <c r="D19" s="59"/>
      <c r="E19" s="82"/>
      <c r="F19" s="83"/>
      <c r="G19" s="82"/>
      <c r="H19" s="83"/>
      <c r="I19" s="82">
        <f>SUMIF(F47:F54,A19,I47:I54)</f>
        <v>0</v>
      </c>
      <c r="J19" s="92"/>
    </row>
    <row r="20" spans="1:10" ht="23.25" customHeight="1" x14ac:dyDescent="0.2">
      <c r="A20" s="192" t="s">
        <v>72</v>
      </c>
      <c r="B20" s="193" t="s">
        <v>27</v>
      </c>
      <c r="C20" s="58"/>
      <c r="D20" s="59"/>
      <c r="E20" s="82"/>
      <c r="F20" s="83"/>
      <c r="G20" s="82"/>
      <c r="H20" s="83"/>
      <c r="I20" s="82">
        <f>SUMIF(F47:F54,A20,I47:I54)</f>
        <v>0</v>
      </c>
      <c r="J20" s="92"/>
    </row>
    <row r="21" spans="1:10" ht="23.25" customHeight="1" x14ac:dyDescent="0.2">
      <c r="A21" s="4"/>
      <c r="B21" s="74" t="s">
        <v>28</v>
      </c>
      <c r="C21" s="75"/>
      <c r="D21" s="76"/>
      <c r="E21" s="93"/>
      <c r="F21" s="94"/>
      <c r="G21" s="93"/>
      <c r="H21" s="94"/>
      <c r="I21" s="93">
        <f>SUM(I16:J20)</f>
        <v>0</v>
      </c>
      <c r="J21" s="9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0">
        <f>ZakladDPHSniVypocet</f>
        <v>0</v>
      </c>
      <c r="H23" s="91"/>
      <c r="I23" s="9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6">
        <f>ZakladDPHSni*SazbaDPH1/100</f>
        <v>0</v>
      </c>
      <c r="H24" s="97"/>
      <c r="I24" s="9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0">
        <f>ZakladDPHZaklVypocet</f>
        <v>0</v>
      </c>
      <c r="H25" s="91"/>
      <c r="I25" s="9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7">
        <f>ZakladDPHZakl*SazbaDPH2/100</f>
        <v>0</v>
      </c>
      <c r="H26" s="88"/>
      <c r="I26" s="8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89">
        <f>0</f>
        <v>0</v>
      </c>
      <c r="H27" s="89"/>
      <c r="I27" s="89"/>
      <c r="J27" s="63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44851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5" t="s">
        <v>2</v>
      </c>
      <c r="E35" s="9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50</v>
      </c>
      <c r="C39" s="137" t="s">
        <v>44</v>
      </c>
      <c r="D39" s="138"/>
      <c r="E39" s="138"/>
      <c r="F39" s="146">
        <f>'Rozpočet Pol'!AC60</f>
        <v>0</v>
      </c>
      <c r="G39" s="147">
        <f>'Rozpočet Pol'!AD60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51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53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54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55</v>
      </c>
      <c r="C47" s="174" t="s">
        <v>56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57</v>
      </c>
      <c r="C48" s="164" t="s">
        <v>58</v>
      </c>
      <c r="D48" s="166"/>
      <c r="E48" s="166"/>
      <c r="F48" s="182" t="s">
        <v>23</v>
      </c>
      <c r="G48" s="183"/>
      <c r="H48" s="183"/>
      <c r="I48" s="184">
        <f>'Rozpočet Pol'!G21</f>
        <v>0</v>
      </c>
      <c r="J48" s="184"/>
    </row>
    <row r="49" spans="1:10" ht="25.5" customHeight="1" x14ac:dyDescent="0.2">
      <c r="A49" s="162"/>
      <c r="B49" s="165" t="s">
        <v>59</v>
      </c>
      <c r="C49" s="164" t="s">
        <v>60</v>
      </c>
      <c r="D49" s="166"/>
      <c r="E49" s="166"/>
      <c r="F49" s="182" t="s">
        <v>23</v>
      </c>
      <c r="G49" s="183"/>
      <c r="H49" s="183"/>
      <c r="I49" s="184">
        <f>'Rozpočet Pol'!G24</f>
        <v>0</v>
      </c>
      <c r="J49" s="184"/>
    </row>
    <row r="50" spans="1:10" ht="25.5" customHeight="1" x14ac:dyDescent="0.2">
      <c r="A50" s="162"/>
      <c r="B50" s="165" t="s">
        <v>61</v>
      </c>
      <c r="C50" s="164" t="s">
        <v>62</v>
      </c>
      <c r="D50" s="166"/>
      <c r="E50" s="166"/>
      <c r="F50" s="182" t="s">
        <v>23</v>
      </c>
      <c r="G50" s="183"/>
      <c r="H50" s="183"/>
      <c r="I50" s="184">
        <f>'Rozpočet Pol'!G28</f>
        <v>0</v>
      </c>
      <c r="J50" s="184"/>
    </row>
    <row r="51" spans="1:10" ht="25.5" customHeight="1" x14ac:dyDescent="0.2">
      <c r="A51" s="162"/>
      <c r="B51" s="165" t="s">
        <v>63</v>
      </c>
      <c r="C51" s="164" t="s">
        <v>64</v>
      </c>
      <c r="D51" s="166"/>
      <c r="E51" s="166"/>
      <c r="F51" s="182" t="s">
        <v>23</v>
      </c>
      <c r="G51" s="183"/>
      <c r="H51" s="183"/>
      <c r="I51" s="184">
        <f>'Rozpočet Pol'!G36</f>
        <v>0</v>
      </c>
      <c r="J51" s="184"/>
    </row>
    <row r="52" spans="1:10" ht="25.5" customHeight="1" x14ac:dyDescent="0.2">
      <c r="A52" s="162"/>
      <c r="B52" s="165" t="s">
        <v>65</v>
      </c>
      <c r="C52" s="164" t="s">
        <v>66</v>
      </c>
      <c r="D52" s="166"/>
      <c r="E52" s="166"/>
      <c r="F52" s="182" t="s">
        <v>23</v>
      </c>
      <c r="G52" s="183"/>
      <c r="H52" s="183"/>
      <c r="I52" s="184">
        <f>'Rozpočet Pol'!G41</f>
        <v>0</v>
      </c>
      <c r="J52" s="184"/>
    </row>
    <row r="53" spans="1:10" ht="25.5" customHeight="1" x14ac:dyDescent="0.2">
      <c r="A53" s="162"/>
      <c r="B53" s="165" t="s">
        <v>67</v>
      </c>
      <c r="C53" s="164" t="s">
        <v>68</v>
      </c>
      <c r="D53" s="166"/>
      <c r="E53" s="166"/>
      <c r="F53" s="182" t="s">
        <v>24</v>
      </c>
      <c r="G53" s="183"/>
      <c r="H53" s="183"/>
      <c r="I53" s="184">
        <f>'Rozpočet Pol'!G43</f>
        <v>0</v>
      </c>
      <c r="J53" s="184"/>
    </row>
    <row r="54" spans="1:10" ht="25.5" customHeight="1" x14ac:dyDescent="0.2">
      <c r="A54" s="162"/>
      <c r="B54" s="176" t="s">
        <v>69</v>
      </c>
      <c r="C54" s="177" t="s">
        <v>70</v>
      </c>
      <c r="D54" s="178"/>
      <c r="E54" s="178"/>
      <c r="F54" s="185" t="s">
        <v>24</v>
      </c>
      <c r="G54" s="186"/>
      <c r="H54" s="186"/>
      <c r="I54" s="187">
        <f>'Rozpočet Pol'!G50</f>
        <v>0</v>
      </c>
      <c r="J54" s="187"/>
    </row>
    <row r="55" spans="1:10" ht="25.5" customHeight="1" x14ac:dyDescent="0.2">
      <c r="A55" s="163"/>
      <c r="B55" s="169" t="s">
        <v>1</v>
      </c>
      <c r="C55" s="169"/>
      <c r="D55" s="170"/>
      <c r="E55" s="170"/>
      <c r="F55" s="188"/>
      <c r="G55" s="189"/>
      <c r="H55" s="189"/>
      <c r="I55" s="190">
        <f>SUM(I47:I54)</f>
        <v>0</v>
      </c>
      <c r="J55" s="190"/>
    </row>
    <row r="56" spans="1:10" x14ac:dyDescent="0.2">
      <c r="F56" s="191"/>
      <c r="G56" s="129"/>
      <c r="H56" s="191"/>
      <c r="I56" s="129"/>
      <c r="J56" s="129"/>
    </row>
    <row r="57" spans="1:10" x14ac:dyDescent="0.2">
      <c r="F57" s="191"/>
      <c r="G57" s="129"/>
      <c r="H57" s="191"/>
      <c r="I57" s="129"/>
      <c r="J57" s="129"/>
    </row>
    <row r="58" spans="1:10" x14ac:dyDescent="0.2">
      <c r="F58" s="191"/>
      <c r="G58" s="129"/>
      <c r="H58" s="191"/>
      <c r="I58" s="129"/>
      <c r="J58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 x14ac:dyDescent="0.2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 x14ac:dyDescent="0.2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74</v>
      </c>
    </row>
    <row r="2" spans="1:60" ht="24.95" customHeight="1" x14ac:dyDescent="0.2">
      <c r="A2" s="201" t="s">
        <v>73</v>
      </c>
      <c r="B2" s="195"/>
      <c r="C2" s="196" t="s">
        <v>44</v>
      </c>
      <c r="D2" s="197"/>
      <c r="E2" s="197"/>
      <c r="F2" s="197"/>
      <c r="G2" s="203"/>
      <c r="AE2" t="s">
        <v>75</v>
      </c>
    </row>
    <row r="3" spans="1:60" ht="24.95" customHeight="1" x14ac:dyDescent="0.2">
      <c r="A3" s="202" t="s">
        <v>7</v>
      </c>
      <c r="B3" s="200"/>
      <c r="C3" s="198" t="s">
        <v>41</v>
      </c>
      <c r="D3" s="199"/>
      <c r="E3" s="199"/>
      <c r="F3" s="199"/>
      <c r="G3" s="204"/>
      <c r="AE3" t="s">
        <v>76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77</v>
      </c>
    </row>
    <row r="5" spans="1:60" hidden="1" x14ac:dyDescent="0.2">
      <c r="A5" s="205" t="s">
        <v>78</v>
      </c>
      <c r="B5" s="206"/>
      <c r="C5" s="207"/>
      <c r="D5" s="208"/>
      <c r="E5" s="208"/>
      <c r="F5" s="208"/>
      <c r="G5" s="209"/>
      <c r="AE5" t="s">
        <v>79</v>
      </c>
    </row>
    <row r="7" spans="1:60" ht="38.25" x14ac:dyDescent="0.2">
      <c r="A7" s="214" t="s">
        <v>80</v>
      </c>
      <c r="B7" s="215" t="s">
        <v>81</v>
      </c>
      <c r="C7" s="215" t="s">
        <v>82</v>
      </c>
      <c r="D7" s="214" t="s">
        <v>83</v>
      </c>
      <c r="E7" s="214" t="s">
        <v>84</v>
      </c>
      <c r="F7" s="210" t="s">
        <v>85</v>
      </c>
      <c r="G7" s="233" t="s">
        <v>28</v>
      </c>
      <c r="H7" s="234" t="s">
        <v>29</v>
      </c>
      <c r="I7" s="234" t="s">
        <v>86</v>
      </c>
      <c r="J7" s="234" t="s">
        <v>30</v>
      </c>
      <c r="K7" s="234" t="s">
        <v>87</v>
      </c>
      <c r="L7" s="234" t="s">
        <v>88</v>
      </c>
      <c r="M7" s="234" t="s">
        <v>89</v>
      </c>
      <c r="N7" s="234" t="s">
        <v>90</v>
      </c>
      <c r="O7" s="234" t="s">
        <v>91</v>
      </c>
      <c r="P7" s="234" t="s">
        <v>92</v>
      </c>
      <c r="Q7" s="234" t="s">
        <v>93</v>
      </c>
      <c r="R7" s="234" t="s">
        <v>94</v>
      </c>
      <c r="S7" s="234" t="s">
        <v>95</v>
      </c>
      <c r="T7" s="234" t="s">
        <v>96</v>
      </c>
      <c r="U7" s="217" t="s">
        <v>97</v>
      </c>
    </row>
    <row r="8" spans="1:60" x14ac:dyDescent="0.2">
      <c r="A8" s="235" t="s">
        <v>98</v>
      </c>
      <c r="B8" s="236" t="s">
        <v>55</v>
      </c>
      <c r="C8" s="237" t="s">
        <v>56</v>
      </c>
      <c r="D8" s="238"/>
      <c r="E8" s="239"/>
      <c r="F8" s="240"/>
      <c r="G8" s="240">
        <f>SUMIF(AE9:AE20,"&lt;&gt;NOR",G9:G20)</f>
        <v>0</v>
      </c>
      <c r="H8" s="240"/>
      <c r="I8" s="240">
        <f>SUM(I9:I20)</f>
        <v>0</v>
      </c>
      <c r="J8" s="240"/>
      <c r="K8" s="240">
        <f>SUM(K9:K20)</f>
        <v>0</v>
      </c>
      <c r="L8" s="240"/>
      <c r="M8" s="240">
        <f>SUM(M9:M20)</f>
        <v>0</v>
      </c>
      <c r="N8" s="216"/>
      <c r="O8" s="216">
        <f>SUM(O9:O20)</f>
        <v>104.992</v>
      </c>
      <c r="P8" s="216"/>
      <c r="Q8" s="216">
        <f>SUM(Q9:Q20)</f>
        <v>0</v>
      </c>
      <c r="R8" s="216"/>
      <c r="S8" s="216"/>
      <c r="T8" s="235"/>
      <c r="U8" s="216">
        <f>SUM(U9:U20)</f>
        <v>263.47000000000003</v>
      </c>
      <c r="AE8" t="s">
        <v>99</v>
      </c>
    </row>
    <row r="9" spans="1:60" ht="22.5" outlineLevel="1" x14ac:dyDescent="0.2">
      <c r="A9" s="212">
        <v>1</v>
      </c>
      <c r="B9" s="218" t="s">
        <v>100</v>
      </c>
      <c r="C9" s="263" t="s">
        <v>101</v>
      </c>
      <c r="D9" s="220" t="s">
        <v>102</v>
      </c>
      <c r="E9" s="227">
        <v>247.04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0.16</v>
      </c>
      <c r="U9" s="221">
        <f>ROUND(E9*T9,2)</f>
        <v>39.53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103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8"/>
      <c r="C10" s="264" t="s">
        <v>104</v>
      </c>
      <c r="D10" s="223"/>
      <c r="E10" s="228">
        <v>247.04</v>
      </c>
      <c r="F10" s="231"/>
      <c r="G10" s="231"/>
      <c r="H10" s="231"/>
      <c r="I10" s="231"/>
      <c r="J10" s="231"/>
      <c r="K10" s="231"/>
      <c r="L10" s="231"/>
      <c r="M10" s="231"/>
      <c r="N10" s="221"/>
      <c r="O10" s="221"/>
      <c r="P10" s="221"/>
      <c r="Q10" s="221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105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2</v>
      </c>
      <c r="B11" s="218" t="s">
        <v>106</v>
      </c>
      <c r="C11" s="263" t="s">
        <v>107</v>
      </c>
      <c r="D11" s="220" t="s">
        <v>102</v>
      </c>
      <c r="E11" s="227">
        <v>247.04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21">
        <v>0</v>
      </c>
      <c r="O11" s="221">
        <f>ROUND(E11*N11,5)</f>
        <v>0</v>
      </c>
      <c r="P11" s="221">
        <v>0</v>
      </c>
      <c r="Q11" s="221">
        <f>ROUND(E11*P11,5)</f>
        <v>0</v>
      </c>
      <c r="R11" s="221"/>
      <c r="S11" s="221"/>
      <c r="T11" s="222">
        <v>0.34499999999999997</v>
      </c>
      <c r="U11" s="221">
        <f>ROUND(E11*T11,2)</f>
        <v>85.23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103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8"/>
      <c r="C12" s="264" t="s">
        <v>108</v>
      </c>
      <c r="D12" s="223"/>
      <c r="E12" s="228">
        <v>247.04</v>
      </c>
      <c r="F12" s="231"/>
      <c r="G12" s="231"/>
      <c r="H12" s="231"/>
      <c r="I12" s="231"/>
      <c r="J12" s="231"/>
      <c r="K12" s="231"/>
      <c r="L12" s="231"/>
      <c r="M12" s="231"/>
      <c r="N12" s="221"/>
      <c r="O12" s="221"/>
      <c r="P12" s="221"/>
      <c r="Q12" s="221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105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3</v>
      </c>
      <c r="B13" s="218" t="s">
        <v>109</v>
      </c>
      <c r="C13" s="263" t="s">
        <v>110</v>
      </c>
      <c r="D13" s="220" t="s">
        <v>102</v>
      </c>
      <c r="E13" s="227">
        <v>63.304000000000002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1.0999999999999999E-2</v>
      </c>
      <c r="U13" s="221">
        <f>ROUND(E13*T13,2)</f>
        <v>0.7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103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8"/>
      <c r="C14" s="264" t="s">
        <v>111</v>
      </c>
      <c r="D14" s="223"/>
      <c r="E14" s="228">
        <v>63.304000000000002</v>
      </c>
      <c r="F14" s="231"/>
      <c r="G14" s="231"/>
      <c r="H14" s="231"/>
      <c r="I14" s="231"/>
      <c r="J14" s="231"/>
      <c r="K14" s="231"/>
      <c r="L14" s="231"/>
      <c r="M14" s="231"/>
      <c r="N14" s="221"/>
      <c r="O14" s="221"/>
      <c r="P14" s="221"/>
      <c r="Q14" s="221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105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22.5" outlineLevel="1" x14ac:dyDescent="0.2">
      <c r="A15" s="212">
        <v>4</v>
      </c>
      <c r="B15" s="218" t="s">
        <v>112</v>
      </c>
      <c r="C15" s="263" t="s">
        <v>113</v>
      </c>
      <c r="D15" s="220" t="s">
        <v>102</v>
      </c>
      <c r="E15" s="227">
        <v>61.76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21">
        <v>1.7</v>
      </c>
      <c r="O15" s="221">
        <f>ROUND(E15*N15,5)</f>
        <v>104.992</v>
      </c>
      <c r="P15" s="221">
        <v>0</v>
      </c>
      <c r="Q15" s="221">
        <f>ROUND(E15*P15,5)</f>
        <v>0</v>
      </c>
      <c r="R15" s="221"/>
      <c r="S15" s="221"/>
      <c r="T15" s="222">
        <v>1.587</v>
      </c>
      <c r="U15" s="221">
        <f>ROUND(E15*T15,2)</f>
        <v>98.01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103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8"/>
      <c r="C16" s="264" t="s">
        <v>114</v>
      </c>
      <c r="D16" s="223"/>
      <c r="E16" s="228">
        <v>61.76</v>
      </c>
      <c r="F16" s="231"/>
      <c r="G16" s="231"/>
      <c r="H16" s="231"/>
      <c r="I16" s="231"/>
      <c r="J16" s="231"/>
      <c r="K16" s="231"/>
      <c r="L16" s="231"/>
      <c r="M16" s="231"/>
      <c r="N16" s="221"/>
      <c r="O16" s="221"/>
      <c r="P16" s="221"/>
      <c r="Q16" s="221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105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5</v>
      </c>
      <c r="B17" s="218" t="s">
        <v>115</v>
      </c>
      <c r="C17" s="263" t="s">
        <v>116</v>
      </c>
      <c r="D17" s="220" t="s">
        <v>102</v>
      </c>
      <c r="E17" s="227">
        <v>184.19200000000001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21">
        <v>0</v>
      </c>
      <c r="O17" s="221">
        <f>ROUND(E17*N17,5)</f>
        <v>0</v>
      </c>
      <c r="P17" s="221">
        <v>0</v>
      </c>
      <c r="Q17" s="221">
        <f>ROUND(E17*P17,5)</f>
        <v>0</v>
      </c>
      <c r="R17" s="221"/>
      <c r="S17" s="221"/>
      <c r="T17" s="222">
        <v>0.20200000000000001</v>
      </c>
      <c r="U17" s="221">
        <f>ROUND(E17*T17,2)</f>
        <v>37.21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103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8"/>
      <c r="C18" s="264" t="s">
        <v>117</v>
      </c>
      <c r="D18" s="223"/>
      <c r="E18" s="228">
        <v>184.19200000000001</v>
      </c>
      <c r="F18" s="231"/>
      <c r="G18" s="231"/>
      <c r="H18" s="231"/>
      <c r="I18" s="231"/>
      <c r="J18" s="231"/>
      <c r="K18" s="231"/>
      <c r="L18" s="231"/>
      <c r="M18" s="231"/>
      <c r="N18" s="221"/>
      <c r="O18" s="221"/>
      <c r="P18" s="221"/>
      <c r="Q18" s="221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105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6</v>
      </c>
      <c r="B19" s="218" t="s">
        <v>118</v>
      </c>
      <c r="C19" s="263" t="s">
        <v>119</v>
      </c>
      <c r="D19" s="220" t="s">
        <v>102</v>
      </c>
      <c r="E19" s="227">
        <v>64.847999999999999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4.2999999999999997E-2</v>
      </c>
      <c r="U19" s="221">
        <f>ROUND(E19*T19,2)</f>
        <v>2.79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103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/>
      <c r="B20" s="218"/>
      <c r="C20" s="264" t="s">
        <v>120</v>
      </c>
      <c r="D20" s="223"/>
      <c r="E20" s="228">
        <v>64.847999999999999</v>
      </c>
      <c r="F20" s="231"/>
      <c r="G20" s="231"/>
      <c r="H20" s="231"/>
      <c r="I20" s="231"/>
      <c r="J20" s="231"/>
      <c r="K20" s="231"/>
      <c r="L20" s="231"/>
      <c r="M20" s="231"/>
      <c r="N20" s="221"/>
      <c r="O20" s="221"/>
      <c r="P20" s="221"/>
      <c r="Q20" s="221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105</v>
      </c>
      <c r="AF20" s="211">
        <v>0</v>
      </c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13" t="s">
        <v>98</v>
      </c>
      <c r="B21" s="219" t="s">
        <v>57</v>
      </c>
      <c r="C21" s="265" t="s">
        <v>58</v>
      </c>
      <c r="D21" s="224"/>
      <c r="E21" s="229"/>
      <c r="F21" s="232"/>
      <c r="G21" s="232">
        <f>SUMIF(AE22:AE23,"&lt;&gt;NOR",G22:G23)</f>
        <v>0</v>
      </c>
      <c r="H21" s="232"/>
      <c r="I21" s="232">
        <f>SUM(I22:I23)</f>
        <v>0</v>
      </c>
      <c r="J21" s="232"/>
      <c r="K21" s="232">
        <f>SUM(K22:K23)</f>
        <v>0</v>
      </c>
      <c r="L21" s="232"/>
      <c r="M21" s="232">
        <f>SUM(M22:M23)</f>
        <v>0</v>
      </c>
      <c r="N21" s="225"/>
      <c r="O21" s="225">
        <f>SUM(O22:O23)</f>
        <v>2.6300500000000002</v>
      </c>
      <c r="P21" s="225"/>
      <c r="Q21" s="225">
        <f>SUM(Q22:Q23)</f>
        <v>0</v>
      </c>
      <c r="R21" s="225"/>
      <c r="S21" s="225"/>
      <c r="T21" s="226"/>
      <c r="U21" s="225">
        <f>SUM(U22:U23)</f>
        <v>2.0099999999999998</v>
      </c>
      <c r="AE21" t="s">
        <v>99</v>
      </c>
    </row>
    <row r="22" spans="1:60" outlineLevel="1" x14ac:dyDescent="0.2">
      <c r="A22" s="212">
        <v>7</v>
      </c>
      <c r="B22" s="218" t="s">
        <v>121</v>
      </c>
      <c r="C22" s="263" t="s">
        <v>122</v>
      </c>
      <c r="D22" s="220" t="s">
        <v>102</v>
      </c>
      <c r="E22" s="227">
        <v>1.544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21</v>
      </c>
      <c r="M22" s="231">
        <f>G22*(1+L22/100)</f>
        <v>0</v>
      </c>
      <c r="N22" s="221">
        <v>1.7034</v>
      </c>
      <c r="O22" s="221">
        <f>ROUND(E22*N22,5)</f>
        <v>2.6300500000000002</v>
      </c>
      <c r="P22" s="221">
        <v>0</v>
      </c>
      <c r="Q22" s="221">
        <f>ROUND(E22*P22,5)</f>
        <v>0</v>
      </c>
      <c r="R22" s="221"/>
      <c r="S22" s="221"/>
      <c r="T22" s="222">
        <v>1.3029999999999999</v>
      </c>
      <c r="U22" s="221">
        <f>ROUND(E22*T22,2)</f>
        <v>2.0099999999999998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103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/>
      <c r="B23" s="218"/>
      <c r="C23" s="264" t="s">
        <v>123</v>
      </c>
      <c r="D23" s="223"/>
      <c r="E23" s="228">
        <v>1.544</v>
      </c>
      <c r="F23" s="231"/>
      <c r="G23" s="231"/>
      <c r="H23" s="231"/>
      <c r="I23" s="231"/>
      <c r="J23" s="231"/>
      <c r="K23" s="231"/>
      <c r="L23" s="231"/>
      <c r="M23" s="231"/>
      <c r="N23" s="221"/>
      <c r="O23" s="221"/>
      <c r="P23" s="221"/>
      <c r="Q23" s="221"/>
      <c r="R23" s="221"/>
      <c r="S23" s="221"/>
      <c r="T23" s="222"/>
      <c r="U23" s="221"/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105</v>
      </c>
      <c r="AF23" s="211">
        <v>0</v>
      </c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x14ac:dyDescent="0.2">
      <c r="A24" s="213" t="s">
        <v>98</v>
      </c>
      <c r="B24" s="219" t="s">
        <v>59</v>
      </c>
      <c r="C24" s="265" t="s">
        <v>60</v>
      </c>
      <c r="D24" s="224"/>
      <c r="E24" s="229"/>
      <c r="F24" s="232"/>
      <c r="G24" s="232">
        <f>SUMIF(AE25:AE27,"&lt;&gt;NOR",G25:G27)</f>
        <v>0</v>
      </c>
      <c r="H24" s="232"/>
      <c r="I24" s="232">
        <f>SUM(I25:I27)</f>
        <v>0</v>
      </c>
      <c r="J24" s="232"/>
      <c r="K24" s="232">
        <f>SUM(K25:K27)</f>
        <v>0</v>
      </c>
      <c r="L24" s="232"/>
      <c r="M24" s="232">
        <f>SUM(M25:M27)</f>
        <v>0</v>
      </c>
      <c r="N24" s="225"/>
      <c r="O24" s="225">
        <f>SUM(O25:O27)</f>
        <v>104.48213999999999</v>
      </c>
      <c r="P24" s="225"/>
      <c r="Q24" s="225">
        <f>SUM(Q25:Q27)</f>
        <v>36.96</v>
      </c>
      <c r="R24" s="225"/>
      <c r="S24" s="225"/>
      <c r="T24" s="226"/>
      <c r="U24" s="225">
        <f>SUM(U25:U27)</f>
        <v>131.71</v>
      </c>
      <c r="AE24" t="s">
        <v>99</v>
      </c>
    </row>
    <row r="25" spans="1:60" ht="22.5" outlineLevel="1" x14ac:dyDescent="0.2">
      <c r="A25" s="212">
        <v>8</v>
      </c>
      <c r="B25" s="218" t="s">
        <v>124</v>
      </c>
      <c r="C25" s="263" t="s">
        <v>125</v>
      </c>
      <c r="D25" s="220" t="s">
        <v>126</v>
      </c>
      <c r="E25" s="227">
        <v>42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0.22500000000000001</v>
      </c>
      <c r="U25" s="221">
        <f>ROUND(E25*T25,2)</f>
        <v>9.4499999999999993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103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ht="22.5" outlineLevel="1" x14ac:dyDescent="0.2">
      <c r="A26" s="212">
        <v>9</v>
      </c>
      <c r="B26" s="218" t="s">
        <v>127</v>
      </c>
      <c r="C26" s="263" t="s">
        <v>128</v>
      </c>
      <c r="D26" s="220" t="s">
        <v>129</v>
      </c>
      <c r="E26" s="227">
        <v>42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21">
        <v>0.65983000000000003</v>
      </c>
      <c r="O26" s="221">
        <f>ROUND(E26*N26,5)</f>
        <v>27.712859999999999</v>
      </c>
      <c r="P26" s="221">
        <v>0.88</v>
      </c>
      <c r="Q26" s="221">
        <f>ROUND(E26*P26,5)</f>
        <v>36.96</v>
      </c>
      <c r="R26" s="221"/>
      <c r="S26" s="221"/>
      <c r="T26" s="222">
        <v>2.3212199999999998</v>
      </c>
      <c r="U26" s="221">
        <f>ROUND(E26*T26,2)</f>
        <v>97.49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130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10</v>
      </c>
      <c r="B27" s="218" t="s">
        <v>131</v>
      </c>
      <c r="C27" s="263" t="s">
        <v>132</v>
      </c>
      <c r="D27" s="220" t="s">
        <v>129</v>
      </c>
      <c r="E27" s="227">
        <v>42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21">
        <v>1.8278399999999999</v>
      </c>
      <c r="O27" s="221">
        <f>ROUND(E27*N27,5)</f>
        <v>76.769279999999995</v>
      </c>
      <c r="P27" s="221">
        <v>0</v>
      </c>
      <c r="Q27" s="221">
        <f>ROUND(E27*P27,5)</f>
        <v>0</v>
      </c>
      <c r="R27" s="221"/>
      <c r="S27" s="221"/>
      <c r="T27" s="222">
        <v>0.58970999999999996</v>
      </c>
      <c r="U27" s="221">
        <f>ROUND(E27*T27,2)</f>
        <v>24.77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130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">
      <c r="A28" s="213" t="s">
        <v>98</v>
      </c>
      <c r="B28" s="219" t="s">
        <v>61</v>
      </c>
      <c r="C28" s="265" t="s">
        <v>62</v>
      </c>
      <c r="D28" s="224"/>
      <c r="E28" s="229"/>
      <c r="F28" s="232"/>
      <c r="G28" s="232">
        <f>SUMIF(AE29:AE35,"&lt;&gt;NOR",G29:G35)</f>
        <v>0</v>
      </c>
      <c r="H28" s="232"/>
      <c r="I28" s="232">
        <f>SUM(I29:I35)</f>
        <v>0</v>
      </c>
      <c r="J28" s="232"/>
      <c r="K28" s="232">
        <f>SUM(K29:K35)</f>
        <v>0</v>
      </c>
      <c r="L28" s="232"/>
      <c r="M28" s="232">
        <f>SUM(M29:M35)</f>
        <v>0</v>
      </c>
      <c r="N28" s="225"/>
      <c r="O28" s="225">
        <f>SUM(O29:O35)</f>
        <v>0.21037</v>
      </c>
      <c r="P28" s="225"/>
      <c r="Q28" s="225">
        <f>SUM(Q29:Q35)</f>
        <v>0</v>
      </c>
      <c r="R28" s="225"/>
      <c r="S28" s="225"/>
      <c r="T28" s="226"/>
      <c r="U28" s="225">
        <f>SUM(U29:U35)</f>
        <v>68.13000000000001</v>
      </c>
      <c r="AE28" t="s">
        <v>99</v>
      </c>
    </row>
    <row r="29" spans="1:60" outlineLevel="1" x14ac:dyDescent="0.2">
      <c r="A29" s="212">
        <v>11</v>
      </c>
      <c r="B29" s="218" t="s">
        <v>133</v>
      </c>
      <c r="C29" s="263" t="s">
        <v>134</v>
      </c>
      <c r="D29" s="220" t="s">
        <v>126</v>
      </c>
      <c r="E29" s="227">
        <v>193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0.17199999999999999</v>
      </c>
      <c r="U29" s="221">
        <f>ROUND(E29*T29,2)</f>
        <v>33.200000000000003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103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/>
      <c r="B30" s="218"/>
      <c r="C30" s="264" t="s">
        <v>135</v>
      </c>
      <c r="D30" s="223"/>
      <c r="E30" s="228">
        <v>193</v>
      </c>
      <c r="F30" s="231"/>
      <c r="G30" s="231"/>
      <c r="H30" s="231"/>
      <c r="I30" s="231"/>
      <c r="J30" s="231"/>
      <c r="K30" s="231"/>
      <c r="L30" s="231"/>
      <c r="M30" s="231"/>
      <c r="N30" s="221"/>
      <c r="O30" s="221"/>
      <c r="P30" s="221"/>
      <c r="Q30" s="221"/>
      <c r="R30" s="221"/>
      <c r="S30" s="221"/>
      <c r="T30" s="222"/>
      <c r="U30" s="221"/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105</v>
      </c>
      <c r="AF30" s="211">
        <v>0</v>
      </c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12</v>
      </c>
      <c r="B31" s="218" t="s">
        <v>136</v>
      </c>
      <c r="C31" s="263" t="s">
        <v>137</v>
      </c>
      <c r="D31" s="220" t="s">
        <v>126</v>
      </c>
      <c r="E31" s="227">
        <v>193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21</v>
      </c>
      <c r="M31" s="231">
        <f>G31*(1+L31/100)</f>
        <v>0</v>
      </c>
      <c r="N31" s="221">
        <v>9.7999999999999997E-4</v>
      </c>
      <c r="O31" s="221">
        <f>ROUND(E31*N31,5)</f>
        <v>0.18914</v>
      </c>
      <c r="P31" s="221">
        <v>0</v>
      </c>
      <c r="Q31" s="221">
        <f>ROUND(E31*P31,5)</f>
        <v>0</v>
      </c>
      <c r="R31" s="221"/>
      <c r="S31" s="221"/>
      <c r="T31" s="222">
        <v>0</v>
      </c>
      <c r="U31" s="221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138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13</v>
      </c>
      <c r="B32" s="218" t="s">
        <v>139</v>
      </c>
      <c r="C32" s="263" t="s">
        <v>140</v>
      </c>
      <c r="D32" s="220" t="s">
        <v>126</v>
      </c>
      <c r="E32" s="227">
        <v>193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21">
        <v>5.0000000000000002E-5</v>
      </c>
      <c r="O32" s="221">
        <f>ROUND(E32*N32,5)</f>
        <v>9.6500000000000006E-3</v>
      </c>
      <c r="P32" s="221">
        <v>0</v>
      </c>
      <c r="Q32" s="221">
        <f>ROUND(E32*P32,5)</f>
        <v>0</v>
      </c>
      <c r="R32" s="221"/>
      <c r="S32" s="221"/>
      <c r="T32" s="222">
        <v>0</v>
      </c>
      <c r="U32" s="221">
        <f>ROUND(E32*T32,2)</f>
        <v>0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138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14</v>
      </c>
      <c r="B33" s="218" t="s">
        <v>141</v>
      </c>
      <c r="C33" s="263" t="s">
        <v>142</v>
      </c>
      <c r="D33" s="220" t="s">
        <v>126</v>
      </c>
      <c r="E33" s="227">
        <v>193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21">
        <v>6.0000000000000002E-5</v>
      </c>
      <c r="O33" s="221">
        <f>ROUND(E33*N33,5)</f>
        <v>1.158E-2</v>
      </c>
      <c r="P33" s="221">
        <v>0</v>
      </c>
      <c r="Q33" s="221">
        <f>ROUND(E33*P33,5)</f>
        <v>0</v>
      </c>
      <c r="R33" s="221"/>
      <c r="S33" s="221"/>
      <c r="T33" s="222">
        <v>0</v>
      </c>
      <c r="U33" s="221">
        <f>ROUND(E33*T33,2)</f>
        <v>0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138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15</v>
      </c>
      <c r="B34" s="218" t="s">
        <v>143</v>
      </c>
      <c r="C34" s="263" t="s">
        <v>144</v>
      </c>
      <c r="D34" s="220" t="s">
        <v>126</v>
      </c>
      <c r="E34" s="227">
        <v>193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3.1E-2</v>
      </c>
      <c r="U34" s="221">
        <f>ROUND(E34*T34,2)</f>
        <v>5.98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103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16</v>
      </c>
      <c r="B35" s="218" t="s">
        <v>145</v>
      </c>
      <c r="C35" s="263" t="s">
        <v>146</v>
      </c>
      <c r="D35" s="220" t="s">
        <v>126</v>
      </c>
      <c r="E35" s="227">
        <v>193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0.15</v>
      </c>
      <c r="U35" s="221">
        <f>ROUND(E35*T35,2)</f>
        <v>28.95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103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x14ac:dyDescent="0.2">
      <c r="A36" s="213" t="s">
        <v>98</v>
      </c>
      <c r="B36" s="219" t="s">
        <v>63</v>
      </c>
      <c r="C36" s="265" t="s">
        <v>64</v>
      </c>
      <c r="D36" s="224"/>
      <c r="E36" s="229"/>
      <c r="F36" s="232"/>
      <c r="G36" s="232">
        <f>SUMIF(AE37:AE40,"&lt;&gt;NOR",G37:G40)</f>
        <v>0</v>
      </c>
      <c r="H36" s="232"/>
      <c r="I36" s="232">
        <f>SUM(I37:I40)</f>
        <v>0</v>
      </c>
      <c r="J36" s="232"/>
      <c r="K36" s="232">
        <f>SUM(K37:K40)</f>
        <v>0</v>
      </c>
      <c r="L36" s="232"/>
      <c r="M36" s="232">
        <f>SUM(M37:M40)</f>
        <v>0</v>
      </c>
      <c r="N36" s="225"/>
      <c r="O36" s="225">
        <f>SUM(O37:O40)</f>
        <v>7.1200000000000005E-3</v>
      </c>
      <c r="P36" s="225"/>
      <c r="Q36" s="225">
        <f>SUM(Q37:Q40)</f>
        <v>0.91205999999999998</v>
      </c>
      <c r="R36" s="225"/>
      <c r="S36" s="225"/>
      <c r="T36" s="226"/>
      <c r="U36" s="225">
        <f>SUM(U37:U40)</f>
        <v>13.16</v>
      </c>
      <c r="AE36" t="s">
        <v>99</v>
      </c>
    </row>
    <row r="37" spans="1:60" outlineLevel="1" x14ac:dyDescent="0.2">
      <c r="A37" s="212">
        <v>17</v>
      </c>
      <c r="B37" s="218" t="s">
        <v>147</v>
      </c>
      <c r="C37" s="263" t="s">
        <v>148</v>
      </c>
      <c r="D37" s="220" t="s">
        <v>126</v>
      </c>
      <c r="E37" s="227">
        <v>1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21">
        <v>0</v>
      </c>
      <c r="O37" s="221">
        <f>ROUND(E37*N37,5)</f>
        <v>0</v>
      </c>
      <c r="P37" s="221">
        <v>1.206E-2</v>
      </c>
      <c r="Q37" s="221">
        <f>ROUND(E37*P37,5)</f>
        <v>1.206E-2</v>
      </c>
      <c r="R37" s="221"/>
      <c r="S37" s="221"/>
      <c r="T37" s="222">
        <v>2.5499999999999998</v>
      </c>
      <c r="U37" s="221">
        <f>ROUND(E37*T37,2)</f>
        <v>2.5499999999999998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103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2.5" outlineLevel="1" x14ac:dyDescent="0.2">
      <c r="A38" s="212">
        <v>18</v>
      </c>
      <c r="B38" s="218" t="s">
        <v>149</v>
      </c>
      <c r="C38" s="263" t="s">
        <v>150</v>
      </c>
      <c r="D38" s="220" t="s">
        <v>151</v>
      </c>
      <c r="E38" s="227">
        <v>1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21</v>
      </c>
      <c r="M38" s="231">
        <f>G38*(1+L38/100)</f>
        <v>0</v>
      </c>
      <c r="N38" s="221">
        <v>6.4200000000000004E-3</v>
      </c>
      <c r="O38" s="221">
        <f>ROUND(E38*N38,5)</f>
        <v>6.4200000000000004E-3</v>
      </c>
      <c r="P38" s="221">
        <v>0</v>
      </c>
      <c r="Q38" s="221">
        <f>ROUND(E38*P38,5)</f>
        <v>0</v>
      </c>
      <c r="R38" s="221"/>
      <c r="S38" s="221"/>
      <c r="T38" s="222">
        <v>4.4790000000000001</v>
      </c>
      <c r="U38" s="221">
        <f>ROUND(E38*T38,2)</f>
        <v>4.4800000000000004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103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19</v>
      </c>
      <c r="B39" s="218" t="s">
        <v>152</v>
      </c>
      <c r="C39" s="263" t="s">
        <v>153</v>
      </c>
      <c r="D39" s="220" t="s">
        <v>151</v>
      </c>
      <c r="E39" s="227">
        <v>1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21">
        <v>0</v>
      </c>
      <c r="O39" s="221">
        <f>ROUND(E39*N39,5)</f>
        <v>0</v>
      </c>
      <c r="P39" s="221">
        <v>0</v>
      </c>
      <c r="Q39" s="221">
        <f>ROUND(E39*P39,5)</f>
        <v>0</v>
      </c>
      <c r="R39" s="221"/>
      <c r="S39" s="221"/>
      <c r="T39" s="222">
        <v>0</v>
      </c>
      <c r="U39" s="221">
        <f>ROUND(E39*T39,2)</f>
        <v>0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138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20</v>
      </c>
      <c r="B40" s="218" t="s">
        <v>154</v>
      </c>
      <c r="C40" s="263" t="s">
        <v>155</v>
      </c>
      <c r="D40" s="220" t="s">
        <v>102</v>
      </c>
      <c r="E40" s="227">
        <v>0.5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21">
        <v>1.39E-3</v>
      </c>
      <c r="O40" s="221">
        <f>ROUND(E40*N40,5)</f>
        <v>6.9999999999999999E-4</v>
      </c>
      <c r="P40" s="221">
        <v>1.8</v>
      </c>
      <c r="Q40" s="221">
        <f>ROUND(E40*P40,5)</f>
        <v>0.9</v>
      </c>
      <c r="R40" s="221"/>
      <c r="S40" s="221"/>
      <c r="T40" s="222">
        <v>12.256</v>
      </c>
      <c r="U40" s="221">
        <f>ROUND(E40*T40,2)</f>
        <v>6.13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103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">
      <c r="A41" s="213" t="s">
        <v>98</v>
      </c>
      <c r="B41" s="219" t="s">
        <v>65</v>
      </c>
      <c r="C41" s="265" t="s">
        <v>66</v>
      </c>
      <c r="D41" s="224"/>
      <c r="E41" s="229"/>
      <c r="F41" s="232"/>
      <c r="G41" s="232">
        <f>SUMIF(AE42:AE42,"&lt;&gt;NOR",G42:G42)</f>
        <v>0</v>
      </c>
      <c r="H41" s="232"/>
      <c r="I41" s="232">
        <f>SUM(I42:I42)</f>
        <v>0</v>
      </c>
      <c r="J41" s="232"/>
      <c r="K41" s="232">
        <f>SUM(K42:K42)</f>
        <v>0</v>
      </c>
      <c r="L41" s="232"/>
      <c r="M41" s="232">
        <f>SUM(M42:M42)</f>
        <v>0</v>
      </c>
      <c r="N41" s="225"/>
      <c r="O41" s="225">
        <f>SUM(O42:O42)</f>
        <v>0</v>
      </c>
      <c r="P41" s="225"/>
      <c r="Q41" s="225">
        <f>SUM(Q42:Q42)</f>
        <v>0</v>
      </c>
      <c r="R41" s="225"/>
      <c r="S41" s="225"/>
      <c r="T41" s="226"/>
      <c r="U41" s="225">
        <f>SUM(U42:U42)</f>
        <v>0.04</v>
      </c>
      <c r="AE41" t="s">
        <v>99</v>
      </c>
    </row>
    <row r="42" spans="1:60" outlineLevel="1" x14ac:dyDescent="0.2">
      <c r="A42" s="212">
        <v>21</v>
      </c>
      <c r="B42" s="218" t="s">
        <v>156</v>
      </c>
      <c r="C42" s="263" t="s">
        <v>157</v>
      </c>
      <c r="D42" s="220" t="s">
        <v>158</v>
      </c>
      <c r="E42" s="227">
        <v>0.21037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21</v>
      </c>
      <c r="M42" s="231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0.21149999999999999</v>
      </c>
      <c r="U42" s="221">
        <f>ROUND(E42*T42,2)</f>
        <v>0.04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103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x14ac:dyDescent="0.2">
      <c r="A43" s="213" t="s">
        <v>98</v>
      </c>
      <c r="B43" s="219" t="s">
        <v>67</v>
      </c>
      <c r="C43" s="265" t="s">
        <v>68</v>
      </c>
      <c r="D43" s="224"/>
      <c r="E43" s="229"/>
      <c r="F43" s="232"/>
      <c r="G43" s="232">
        <f>SUMIF(AE44:AE49,"&lt;&gt;NOR",G44:G49)</f>
        <v>0</v>
      </c>
      <c r="H43" s="232"/>
      <c r="I43" s="232">
        <f>SUM(I44:I49)</f>
        <v>0</v>
      </c>
      <c r="J43" s="232"/>
      <c r="K43" s="232">
        <f>SUM(K44:K49)</f>
        <v>0</v>
      </c>
      <c r="L43" s="232"/>
      <c r="M43" s="232">
        <f>SUM(M44:M49)</f>
        <v>0</v>
      </c>
      <c r="N43" s="225"/>
      <c r="O43" s="225">
        <f>SUM(O44:O49)</f>
        <v>1.076E-2</v>
      </c>
      <c r="P43" s="225"/>
      <c r="Q43" s="225">
        <f>SUM(Q44:Q49)</f>
        <v>0</v>
      </c>
      <c r="R43" s="225"/>
      <c r="S43" s="225"/>
      <c r="T43" s="226"/>
      <c r="U43" s="225">
        <f>SUM(U44:U49)</f>
        <v>14.29</v>
      </c>
      <c r="AE43" t="s">
        <v>99</v>
      </c>
    </row>
    <row r="44" spans="1:60" outlineLevel="1" x14ac:dyDescent="0.2">
      <c r="A44" s="212">
        <v>22</v>
      </c>
      <c r="B44" s="218" t="s">
        <v>159</v>
      </c>
      <c r="C44" s="263" t="s">
        <v>160</v>
      </c>
      <c r="D44" s="220" t="s">
        <v>151</v>
      </c>
      <c r="E44" s="227">
        <v>4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0.21593999999999999</v>
      </c>
      <c r="U44" s="221">
        <f>ROUND(E44*T44,2)</f>
        <v>0.86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103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12">
        <v>23</v>
      </c>
      <c r="B45" s="218" t="s">
        <v>161</v>
      </c>
      <c r="C45" s="263" t="s">
        <v>162</v>
      </c>
      <c r="D45" s="220" t="s">
        <v>126</v>
      </c>
      <c r="E45" s="227">
        <v>4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21">
        <v>1.1100000000000001E-3</v>
      </c>
      <c r="O45" s="221">
        <f>ROUND(E45*N45,5)</f>
        <v>4.4400000000000004E-3</v>
      </c>
      <c r="P45" s="221">
        <v>0</v>
      </c>
      <c r="Q45" s="221">
        <f>ROUND(E45*P45,5)</f>
        <v>0</v>
      </c>
      <c r="R45" s="221"/>
      <c r="S45" s="221"/>
      <c r="T45" s="222">
        <v>1.1675199999999999</v>
      </c>
      <c r="U45" s="221">
        <f>ROUND(E45*T45,2)</f>
        <v>4.67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130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12">
        <v>24</v>
      </c>
      <c r="B46" s="218" t="s">
        <v>163</v>
      </c>
      <c r="C46" s="263" t="s">
        <v>164</v>
      </c>
      <c r="D46" s="220" t="s">
        <v>126</v>
      </c>
      <c r="E46" s="227">
        <v>8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21">
        <v>7.9000000000000001E-4</v>
      </c>
      <c r="O46" s="221">
        <f>ROUND(E46*N46,5)</f>
        <v>6.3200000000000001E-3</v>
      </c>
      <c r="P46" s="221">
        <v>0</v>
      </c>
      <c r="Q46" s="221">
        <f>ROUND(E46*P46,5)</f>
        <v>0</v>
      </c>
      <c r="R46" s="221"/>
      <c r="S46" s="221"/>
      <c r="T46" s="222">
        <v>1.04959</v>
      </c>
      <c r="U46" s="221">
        <f>ROUND(E46*T46,2)</f>
        <v>8.4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130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>
        <v>25</v>
      </c>
      <c r="B47" s="218" t="s">
        <v>143</v>
      </c>
      <c r="C47" s="263" t="s">
        <v>144</v>
      </c>
      <c r="D47" s="220" t="s">
        <v>126</v>
      </c>
      <c r="E47" s="227">
        <v>4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21</v>
      </c>
      <c r="M47" s="231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3.1E-2</v>
      </c>
      <c r="U47" s="221">
        <f>ROUND(E47*T47,2)</f>
        <v>0.12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103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>
        <v>26</v>
      </c>
      <c r="B48" s="218" t="s">
        <v>165</v>
      </c>
      <c r="C48" s="263" t="s">
        <v>166</v>
      </c>
      <c r="D48" s="220" t="s">
        <v>126</v>
      </c>
      <c r="E48" s="227">
        <v>8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21">
        <v>0</v>
      </c>
      <c r="O48" s="221">
        <f>ROUND(E48*N48,5)</f>
        <v>0</v>
      </c>
      <c r="P48" s="221">
        <v>0</v>
      </c>
      <c r="Q48" s="221">
        <f>ROUND(E48*P48,5)</f>
        <v>0</v>
      </c>
      <c r="R48" s="221"/>
      <c r="S48" s="221"/>
      <c r="T48" s="222">
        <v>2.9000000000000001E-2</v>
      </c>
      <c r="U48" s="221">
        <f>ROUND(E48*T48,2)</f>
        <v>0.23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103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27</v>
      </c>
      <c r="B49" s="218" t="s">
        <v>167</v>
      </c>
      <c r="C49" s="263" t="s">
        <v>168</v>
      </c>
      <c r="D49" s="220" t="s">
        <v>158</v>
      </c>
      <c r="E49" s="227">
        <v>1.076E-2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21</v>
      </c>
      <c r="M49" s="231">
        <f>G49*(1+L49/100)</f>
        <v>0</v>
      </c>
      <c r="N49" s="221">
        <v>0</v>
      </c>
      <c r="O49" s="221">
        <f>ROUND(E49*N49,5)</f>
        <v>0</v>
      </c>
      <c r="P49" s="221">
        <v>0</v>
      </c>
      <c r="Q49" s="221">
        <f>ROUND(E49*P49,5)</f>
        <v>0</v>
      </c>
      <c r="R49" s="221"/>
      <c r="S49" s="221"/>
      <c r="T49" s="222">
        <v>1.327</v>
      </c>
      <c r="U49" s="221">
        <f>ROUND(E49*T49,2)</f>
        <v>0.01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103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">
      <c r="A50" s="213" t="s">
        <v>98</v>
      </c>
      <c r="B50" s="219" t="s">
        <v>69</v>
      </c>
      <c r="C50" s="265" t="s">
        <v>70</v>
      </c>
      <c r="D50" s="224"/>
      <c r="E50" s="229"/>
      <c r="F50" s="232"/>
      <c r="G50" s="232">
        <f>SUMIF(AE51:AE58,"&lt;&gt;NOR",G51:G58)</f>
        <v>0</v>
      </c>
      <c r="H50" s="232"/>
      <c r="I50" s="232">
        <f>SUM(I51:I58)</f>
        <v>0</v>
      </c>
      <c r="J50" s="232"/>
      <c r="K50" s="232">
        <f>SUM(K51:K58)</f>
        <v>0</v>
      </c>
      <c r="L50" s="232"/>
      <c r="M50" s="232">
        <f>SUM(M51:M58)</f>
        <v>0</v>
      </c>
      <c r="N50" s="225"/>
      <c r="O50" s="225">
        <f>SUM(O51:O58)</f>
        <v>5.2049999999999999E-2</v>
      </c>
      <c r="P50" s="225"/>
      <c r="Q50" s="225">
        <f>SUM(Q51:Q58)</f>
        <v>0</v>
      </c>
      <c r="R50" s="225"/>
      <c r="S50" s="225"/>
      <c r="T50" s="226"/>
      <c r="U50" s="225">
        <f>SUM(U51:U58)</f>
        <v>1.25</v>
      </c>
      <c r="AE50" t="s">
        <v>99</v>
      </c>
    </row>
    <row r="51" spans="1:60" outlineLevel="1" x14ac:dyDescent="0.2">
      <c r="A51" s="212">
        <v>28</v>
      </c>
      <c r="B51" s="218" t="s">
        <v>169</v>
      </c>
      <c r="C51" s="263" t="s">
        <v>170</v>
      </c>
      <c r="D51" s="220" t="s">
        <v>151</v>
      </c>
      <c r="E51" s="227">
        <v>1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21</v>
      </c>
      <c r="M51" s="231">
        <f>G51*(1+L51/100)</f>
        <v>0</v>
      </c>
      <c r="N51" s="221">
        <v>2.8E-3</v>
      </c>
      <c r="O51" s="221">
        <f>ROUND(E51*N51,5)</f>
        <v>2.8E-3</v>
      </c>
      <c r="P51" s="221">
        <v>0</v>
      </c>
      <c r="Q51" s="221">
        <f>ROUND(E51*P51,5)</f>
        <v>0</v>
      </c>
      <c r="R51" s="221"/>
      <c r="S51" s="221"/>
      <c r="T51" s="222">
        <v>0.35099999999999998</v>
      </c>
      <c r="U51" s="221">
        <f>ROUND(E51*T51,2)</f>
        <v>0.35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103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>
        <v>29</v>
      </c>
      <c r="B52" s="218" t="s">
        <v>171</v>
      </c>
      <c r="C52" s="263" t="s">
        <v>172</v>
      </c>
      <c r="D52" s="220" t="s">
        <v>151</v>
      </c>
      <c r="E52" s="227">
        <v>1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21">
        <v>1.1800000000000001E-3</v>
      </c>
      <c r="O52" s="221">
        <f>ROUND(E52*N52,5)</f>
        <v>1.1800000000000001E-3</v>
      </c>
      <c r="P52" s="221">
        <v>0</v>
      </c>
      <c r="Q52" s="221">
        <f>ROUND(E52*P52,5)</f>
        <v>0</v>
      </c>
      <c r="R52" s="221"/>
      <c r="S52" s="221"/>
      <c r="T52" s="222">
        <v>0</v>
      </c>
      <c r="U52" s="221">
        <f>ROUND(E52*T52,2)</f>
        <v>0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138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>
        <v>30</v>
      </c>
      <c r="B53" s="218" t="s">
        <v>173</v>
      </c>
      <c r="C53" s="263" t="s">
        <v>174</v>
      </c>
      <c r="D53" s="220" t="s">
        <v>151</v>
      </c>
      <c r="E53" s="227">
        <v>1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21</v>
      </c>
      <c r="M53" s="231">
        <f>G53*(1+L53/100)</f>
        <v>0</v>
      </c>
      <c r="N53" s="221">
        <v>4.6999999999999999E-4</v>
      </c>
      <c r="O53" s="221">
        <f>ROUND(E53*N53,5)</f>
        <v>4.6999999999999999E-4</v>
      </c>
      <c r="P53" s="221">
        <v>0</v>
      </c>
      <c r="Q53" s="221">
        <f>ROUND(E53*P53,5)</f>
        <v>0</v>
      </c>
      <c r="R53" s="221"/>
      <c r="S53" s="221"/>
      <c r="T53" s="222">
        <v>0.42099999999999999</v>
      </c>
      <c r="U53" s="221">
        <f>ROUND(E53*T53,2)</f>
        <v>0.42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103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>
        <v>31</v>
      </c>
      <c r="B54" s="218" t="s">
        <v>175</v>
      </c>
      <c r="C54" s="263" t="s">
        <v>176</v>
      </c>
      <c r="D54" s="220" t="s">
        <v>151</v>
      </c>
      <c r="E54" s="227">
        <v>1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21</v>
      </c>
      <c r="M54" s="231">
        <f>G54*(1+L54/100)</f>
        <v>0</v>
      </c>
      <c r="N54" s="221">
        <v>1.6000000000000001E-3</v>
      </c>
      <c r="O54" s="221">
        <f>ROUND(E54*N54,5)</f>
        <v>1.6000000000000001E-3</v>
      </c>
      <c r="P54" s="221">
        <v>0</v>
      </c>
      <c r="Q54" s="221">
        <f>ROUND(E54*P54,5)</f>
        <v>0</v>
      </c>
      <c r="R54" s="221"/>
      <c r="S54" s="221"/>
      <c r="T54" s="222">
        <v>0.35099999999999998</v>
      </c>
      <c r="U54" s="221">
        <f>ROUND(E54*T54,2)</f>
        <v>0.35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103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32</v>
      </c>
      <c r="B55" s="218" t="s">
        <v>177</v>
      </c>
      <c r="C55" s="263" t="s">
        <v>178</v>
      </c>
      <c r="D55" s="220" t="s">
        <v>151</v>
      </c>
      <c r="E55" s="227">
        <v>1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21</v>
      </c>
      <c r="M55" s="231">
        <f>G55*(1+L55/100)</f>
        <v>0</v>
      </c>
      <c r="N55" s="221">
        <v>1E-3</v>
      </c>
      <c r="O55" s="221">
        <f>ROUND(E55*N55,5)</f>
        <v>1E-3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138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2.5" outlineLevel="1" x14ac:dyDescent="0.2">
      <c r="A56" s="212">
        <v>33</v>
      </c>
      <c r="B56" s="218" t="s">
        <v>179</v>
      </c>
      <c r="C56" s="263" t="s">
        <v>180</v>
      </c>
      <c r="D56" s="220" t="s">
        <v>151</v>
      </c>
      <c r="E56" s="227">
        <v>1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21</v>
      </c>
      <c r="M56" s="231">
        <f>G56*(1+L56/100)</f>
        <v>0</v>
      </c>
      <c r="N56" s="221">
        <v>4.4999999999999998E-2</v>
      </c>
      <c r="O56" s="221">
        <f>ROUND(E56*N56,5)</f>
        <v>4.4999999999999998E-2</v>
      </c>
      <c r="P56" s="221">
        <v>0</v>
      </c>
      <c r="Q56" s="221">
        <f>ROUND(E56*P56,5)</f>
        <v>0</v>
      </c>
      <c r="R56" s="221"/>
      <c r="S56" s="221"/>
      <c r="T56" s="222">
        <v>0</v>
      </c>
      <c r="U56" s="221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103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34</v>
      </c>
      <c r="B57" s="218" t="s">
        <v>181</v>
      </c>
      <c r="C57" s="263" t="s">
        <v>182</v>
      </c>
      <c r="D57" s="220" t="s">
        <v>183</v>
      </c>
      <c r="E57" s="227">
        <v>32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21</v>
      </c>
      <c r="M57" s="231">
        <f>G57*(1+L57/100)</f>
        <v>0</v>
      </c>
      <c r="N57" s="221">
        <v>0</v>
      </c>
      <c r="O57" s="221">
        <f>ROUND(E57*N57,5)</f>
        <v>0</v>
      </c>
      <c r="P57" s="221">
        <v>0</v>
      </c>
      <c r="Q57" s="221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103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41">
        <v>35</v>
      </c>
      <c r="B58" s="242" t="s">
        <v>184</v>
      </c>
      <c r="C58" s="266" t="s">
        <v>185</v>
      </c>
      <c r="D58" s="243" t="s">
        <v>158</v>
      </c>
      <c r="E58" s="244">
        <v>5.2049999999999999E-2</v>
      </c>
      <c r="F58" s="245"/>
      <c r="G58" s="246">
        <f>ROUND(E58*F58,2)</f>
        <v>0</v>
      </c>
      <c r="H58" s="245"/>
      <c r="I58" s="246">
        <f>ROUND(E58*H58,2)</f>
        <v>0</v>
      </c>
      <c r="J58" s="245"/>
      <c r="K58" s="246">
        <f>ROUND(E58*J58,2)</f>
        <v>0</v>
      </c>
      <c r="L58" s="246">
        <v>21</v>
      </c>
      <c r="M58" s="246">
        <f>G58*(1+L58/100)</f>
        <v>0</v>
      </c>
      <c r="N58" s="247">
        <v>0</v>
      </c>
      <c r="O58" s="247">
        <f>ROUND(E58*N58,5)</f>
        <v>0</v>
      </c>
      <c r="P58" s="247">
        <v>0</v>
      </c>
      <c r="Q58" s="247">
        <f>ROUND(E58*P58,5)</f>
        <v>0</v>
      </c>
      <c r="R58" s="247"/>
      <c r="S58" s="247"/>
      <c r="T58" s="248">
        <v>2.5750000000000002</v>
      </c>
      <c r="U58" s="247">
        <f>ROUND(E58*T58,2)</f>
        <v>0.13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103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x14ac:dyDescent="0.2">
      <c r="A59" s="6"/>
      <c r="B59" s="7" t="s">
        <v>186</v>
      </c>
      <c r="C59" s="267" t="s">
        <v>186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C59">
        <v>15</v>
      </c>
      <c r="AD59">
        <v>21</v>
      </c>
    </row>
    <row r="60" spans="1:60" x14ac:dyDescent="0.2">
      <c r="A60" s="249"/>
      <c r="B60" s="250">
        <v>26</v>
      </c>
      <c r="C60" s="268" t="s">
        <v>186</v>
      </c>
      <c r="D60" s="251"/>
      <c r="E60" s="251"/>
      <c r="F60" s="251"/>
      <c r="G60" s="262">
        <f>G8+G21+G24+G28+G36+G41+G43+G50</f>
        <v>0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f>SUMIF(L7:L58,AC59,G7:G58)</f>
        <v>0</v>
      </c>
      <c r="AD60">
        <f>SUMIF(L7:L58,AD59,G7:G58)</f>
        <v>0</v>
      </c>
      <c r="AE60" t="s">
        <v>187</v>
      </c>
    </row>
    <row r="61" spans="1:60" x14ac:dyDescent="0.2">
      <c r="A61" s="6"/>
      <c r="B61" s="7" t="s">
        <v>186</v>
      </c>
      <c r="C61" s="267" t="s">
        <v>186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6"/>
      <c r="B62" s="7" t="s">
        <v>186</v>
      </c>
      <c r="C62" s="267" t="s">
        <v>186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52">
        <v>33</v>
      </c>
      <c r="B63" s="252"/>
      <c r="C63" s="269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53"/>
      <c r="B64" s="254"/>
      <c r="C64" s="270"/>
      <c r="D64" s="254"/>
      <c r="E64" s="254"/>
      <c r="F64" s="254"/>
      <c r="G64" s="255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E64" t="s">
        <v>188</v>
      </c>
    </row>
    <row r="65" spans="1:31" x14ac:dyDescent="0.2">
      <c r="A65" s="256"/>
      <c r="B65" s="257"/>
      <c r="C65" s="271"/>
      <c r="D65" s="257"/>
      <c r="E65" s="257"/>
      <c r="F65" s="257"/>
      <c r="G65" s="258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56"/>
      <c r="B66" s="257"/>
      <c r="C66" s="271"/>
      <c r="D66" s="257"/>
      <c r="E66" s="257"/>
      <c r="F66" s="257"/>
      <c r="G66" s="258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56"/>
      <c r="B67" s="257"/>
      <c r="C67" s="271"/>
      <c r="D67" s="257"/>
      <c r="E67" s="257"/>
      <c r="F67" s="257"/>
      <c r="G67" s="258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9"/>
      <c r="B68" s="260"/>
      <c r="C68" s="272"/>
      <c r="D68" s="260"/>
      <c r="E68" s="260"/>
      <c r="F68" s="260"/>
      <c r="G68" s="261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6"/>
      <c r="B69" s="7" t="s">
        <v>186</v>
      </c>
      <c r="C69" s="267" t="s">
        <v>186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C70" s="273"/>
      <c r="AE70" t="s">
        <v>189</v>
      </c>
    </row>
  </sheetData>
  <mergeCells count="6">
    <mergeCell ref="A1:G1"/>
    <mergeCell ref="C2:G2"/>
    <mergeCell ref="C3:G3"/>
    <mergeCell ref="C4:G4"/>
    <mergeCell ref="A63:C63"/>
    <mergeCell ref="A64:G68"/>
  </mergeCells>
  <pageMargins left="0.59055118110236204" right="0.39370078740157499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2022-10-17T08:57:30Z</dcterms:modified>
</cp:coreProperties>
</file>