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hsi\progeo 16\zakázky\pzs_eon\16 216\souvislosti\"/>
    </mc:Choice>
  </mc:AlternateContent>
  <bookViews>
    <workbookView xWindow="0" yWindow="240" windowWidth="12810" windowHeight="12285"/>
  </bookViews>
  <sheets>
    <sheet name="SPEFA_2017_v1_20161219" sheetId="1" r:id="rId1"/>
  </sheets>
  <calcPr calcId="162913"/>
</workbook>
</file>

<file path=xl/calcChain.xml><?xml version="1.0" encoding="utf-8"?>
<calcChain xmlns="http://schemas.openxmlformats.org/spreadsheetml/2006/main">
  <c r="H54" i="1" l="1"/>
  <c r="G54" i="1"/>
  <c r="G53" i="1"/>
  <c r="H53" i="1" s="1"/>
  <c r="H52" i="1"/>
  <c r="G52" i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0" i="1"/>
  <c r="H40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0" i="1"/>
  <c r="H30" i="1" s="1"/>
  <c r="G29" i="1"/>
  <c r="H29" i="1" s="1"/>
  <c r="G28" i="1"/>
  <c r="H28" i="1" s="1"/>
  <c r="G26" i="1"/>
  <c r="H26" i="1" s="1"/>
  <c r="G25" i="1"/>
  <c r="H25" i="1" s="1"/>
  <c r="H22" i="1"/>
  <c r="G22" i="1"/>
  <c r="H21" i="1"/>
  <c r="G21" i="1"/>
  <c r="H20" i="1"/>
  <c r="G20" i="1"/>
  <c r="H19" i="1"/>
  <c r="G19" i="1"/>
  <c r="H18" i="1"/>
  <c r="G18" i="1"/>
  <c r="H23" i="1" s="1"/>
  <c r="H17" i="1"/>
  <c r="G17" i="1"/>
  <c r="H16" i="1"/>
  <c r="G16" i="1"/>
  <c r="H14" i="1"/>
  <c r="G13" i="1"/>
  <c r="G12" i="1"/>
  <c r="H12" i="1" s="1"/>
  <c r="G10" i="1"/>
  <c r="H10" i="1" s="1"/>
  <c r="G7" i="1"/>
  <c r="G55" i="1" l="1"/>
  <c r="H41" i="1"/>
  <c r="H13" i="1"/>
  <c r="H8" i="1" s="1"/>
  <c r="H7" i="1" l="1"/>
  <c r="G42" i="1" s="1"/>
  <c r="F60" i="1" s="1"/>
</calcChain>
</file>

<file path=xl/sharedStrings.xml><?xml version="1.0" encoding="utf-8"?>
<sst xmlns="http://schemas.openxmlformats.org/spreadsheetml/2006/main" count="175" uniqueCount="110">
  <si>
    <t>Číslo stavby:</t>
  </si>
  <si>
    <t>1040011411_PZS</t>
  </si>
  <si>
    <t>Název stavby:</t>
  </si>
  <si>
    <t>Veselí: Bukovsko, Hluboká - rek. VN</t>
  </si>
  <si>
    <t>KALKULACE PRACÍ DLE GEO CENÍKU 2017</t>
  </si>
  <si>
    <t>tabulka</t>
  </si>
  <si>
    <t>položka</t>
  </si>
  <si>
    <t>výkon</t>
  </si>
  <si>
    <t>MJ</t>
  </si>
  <si>
    <t>Kč/MJ</t>
  </si>
  <si>
    <t>skutečný počet MJ</t>
  </si>
  <si>
    <t>počet MJ celkem</t>
  </si>
  <si>
    <t>celkem Kč</t>
  </si>
  <si>
    <t>PZS</t>
  </si>
  <si>
    <t>I. 1</t>
  </si>
  <si>
    <t>ÚMPS</t>
  </si>
  <si>
    <t>0,1 ha</t>
  </si>
  <si>
    <t>I. 2</t>
  </si>
  <si>
    <t>paušál</t>
  </si>
  <si>
    <t>1 ks</t>
  </si>
  <si>
    <t>KM</t>
  </si>
  <si>
    <t>II. 1</t>
  </si>
  <si>
    <t>zpracování KM KN a PK</t>
  </si>
  <si>
    <t>0,5 ha</t>
  </si>
  <si>
    <t>DSPSg</t>
  </si>
  <si>
    <t>III. 1</t>
  </si>
  <si>
    <t>podzemní vedení</t>
  </si>
  <si>
    <t>100 m</t>
  </si>
  <si>
    <t>III. 2</t>
  </si>
  <si>
    <t>nadzemní vedení</t>
  </si>
  <si>
    <t>III. 3</t>
  </si>
  <si>
    <t>GP</t>
  </si>
  <si>
    <t>IV. 1</t>
  </si>
  <si>
    <t>vytýčení hr. parc. s GP a zápis do KN</t>
  </si>
  <si>
    <t>IV. 2</t>
  </si>
  <si>
    <t>stabilizace vytýčení hranice</t>
  </si>
  <si>
    <t>IV. 3</t>
  </si>
  <si>
    <t>GP na VB</t>
  </si>
  <si>
    <t>IV. 4</t>
  </si>
  <si>
    <t>vyhotovení ověř. kopií GP na VB</t>
  </si>
  <si>
    <t>IV. 5</t>
  </si>
  <si>
    <t>GP na nové stavby</t>
  </si>
  <si>
    <t>IV. 6</t>
  </si>
  <si>
    <t>GP na oddělení pozemku</t>
  </si>
  <si>
    <t>IV. 7</t>
  </si>
  <si>
    <t>sestavení tabulky VB</t>
  </si>
  <si>
    <t>IV. 8</t>
  </si>
  <si>
    <t>PROFIL</t>
  </si>
  <si>
    <t>V. 1</t>
  </si>
  <si>
    <t>podélný profil</t>
  </si>
  <si>
    <t>V. 2</t>
  </si>
  <si>
    <t>příčný profil</t>
  </si>
  <si>
    <t>30 m</t>
  </si>
  <si>
    <t>HS</t>
  </si>
  <si>
    <t>VI. 1</t>
  </si>
  <si>
    <t>ÚOZI</t>
  </si>
  <si>
    <t>1 h</t>
  </si>
  <si>
    <t>VI. 2</t>
  </si>
  <si>
    <t>zeměměřický inženýr</t>
  </si>
  <si>
    <t>VI. 3</t>
  </si>
  <si>
    <t>zeměměřický technik</t>
  </si>
  <si>
    <t>SNK</t>
  </si>
  <si>
    <t>VII. 1</t>
  </si>
  <si>
    <t>zpracování PZS</t>
  </si>
  <si>
    <t>VII. 2</t>
  </si>
  <si>
    <t>aktualizace ÚMPS při DSPSg</t>
  </si>
  <si>
    <t>VII. 3</t>
  </si>
  <si>
    <t>zpracování KM KN/PK</t>
  </si>
  <si>
    <t>VII. 4</t>
  </si>
  <si>
    <t>zpracování DSPSg</t>
  </si>
  <si>
    <t>VII. 5</t>
  </si>
  <si>
    <t>vytýčení liniové stavby/objektu</t>
  </si>
  <si>
    <t>VII. 6</t>
  </si>
  <si>
    <t>GP - PZS ano</t>
  </si>
  <si>
    <t>VII. 7</t>
  </si>
  <si>
    <t>GP - PZS ne</t>
  </si>
  <si>
    <t>VYT_ST</t>
  </si>
  <si>
    <t>VIII. 1</t>
  </si>
  <si>
    <t>liniová stavba/objekt</t>
  </si>
  <si>
    <t>1 bod</t>
  </si>
  <si>
    <t>VIII. 2</t>
  </si>
  <si>
    <t>CENA CELKEM ZA PRÁCE GEO:</t>
  </si>
  <si>
    <t>KALKULACE PRACÍ DLE CENÍKU DpTE 2017</t>
  </si>
  <si>
    <t>G!NIUS</t>
  </si>
  <si>
    <t>Provozní schéma NN</t>
  </si>
  <si>
    <t>1 m</t>
  </si>
  <si>
    <t>Provozní schéma VN</t>
  </si>
  <si>
    <t>Vedení NN</t>
  </si>
  <si>
    <t>Vedení VN</t>
  </si>
  <si>
    <t>Vedení VVN</t>
  </si>
  <si>
    <t>Sdělovací vedení</t>
  </si>
  <si>
    <t>Detail trafostanice - nová</t>
  </si>
  <si>
    <t>Detail kabelové skříně* - nová</t>
  </si>
  <si>
    <t>Detail TS - verifikace stávající</t>
  </si>
  <si>
    <t>Detail kabel. skříně* - verifikace stáv.</t>
  </si>
  <si>
    <t>CENA CELKEM ZA PRÁCE DpTE:</t>
  </si>
  <si>
    <t>* Kabelovou skříní se rozumí jak skříně rozpojovací (SR, SE, SD, SV) tak i skříně SS a SP, které spínají další vedení v majetku ECD.</t>
  </si>
  <si>
    <t>Tyto skříně musí mít vyhotovený detail.</t>
  </si>
  <si>
    <t>CENA CELKEM:</t>
  </si>
  <si>
    <t>SPEFA vypracoval:</t>
  </si>
  <si>
    <t>Název firmy:</t>
  </si>
  <si>
    <t>GEONET s.r.o.</t>
  </si>
  <si>
    <t>Vypracoval:</t>
  </si>
  <si>
    <t>Ing. Zdeněk Štrach</t>
  </si>
  <si>
    <t>Dne:</t>
  </si>
  <si>
    <t>30.01.2017</t>
  </si>
  <si>
    <t>PZS/DSPSg zkontroloval:</t>
  </si>
  <si>
    <t>PRO 22 v.o.s.</t>
  </si>
  <si>
    <t>Jméno kontrolora:</t>
  </si>
  <si>
    <t>Ing. Josef Šťastný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</si>
</sst>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Kč&quot;"/>
    <numFmt numFmtId="165" formatCode="#,##0\ &quot;Kč&quot;"/>
    <numFmt numFmtId="166" formatCode="#,##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4"/>
      <color rgb="FFC00000"/>
      <name val="Calibri"/>
      <family val="2"/>
      <scheme val="minor"/>
    </font>
    <font>
      <b/>
      <sz val="12"/>
      <color rgb="FFC00000"/>
      <name val="Arial"/>
      <family val="2"/>
    </font>
    <font>
      <i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b/>
      <i/>
      <sz val="9"/>
      <color theme="1" tint="0.249977111117893"/>
      <name val="Arial"/>
      <family val="2"/>
    </font>
    <font>
      <b/>
      <sz val="12"/>
      <color theme="1"/>
      <name val="Arial"/>
      <family val="2"/>
    </font>
    <font>
      <b/>
      <sz val="11"/>
      <color theme="2" tint="-0.499984740745262"/>
      <name val="Arial"/>
      <family val="2"/>
    </font>
    <font>
      <b/>
      <sz val="14"/>
      <color theme="2" tint="-0.749992370372631"/>
      <name val="Arial"/>
      <family val="2"/>
    </font>
    <font>
      <b/>
      <sz val="11"/>
      <color theme="2" tint="-0.749992370372631"/>
      <name val="Arial"/>
      <family val="2"/>
    </font>
    <font>
      <b/>
      <sz val="12"/>
      <color theme="2" tint="-0.749992370372631"/>
      <name val="Arial"/>
      <family val="2"/>
    </font>
    <font>
      <b/>
      <sz val="14"/>
      <color theme="1" tint="0.249977111117893"/>
      <name val="Arial"/>
      <family val="2"/>
    </font>
    <font>
      <b/>
      <sz val="11"/>
      <color theme="1" tint="0.249977111117893"/>
      <name val="Arial"/>
      <family val="2"/>
    </font>
    <font>
      <b/>
      <sz val="12"/>
      <color theme="1" tint="0.249977111117893"/>
      <name val="Arial"/>
      <family val="2"/>
    </font>
    <font>
      <b/>
      <sz val="11"/>
      <color theme="0" tint="-0.34998626667073579"/>
      <name val="Arial"/>
      <family val="2"/>
    </font>
    <font>
      <b/>
      <sz val="12"/>
      <color theme="7" tint="-0.499984740745262"/>
      <name val="Arial"/>
      <family val="2"/>
    </font>
    <font>
      <b/>
      <sz val="14"/>
      <color theme="7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double">
        <color theme="1" tint="0.499984740745262"/>
      </bottom>
      <diagonal/>
    </border>
    <border>
      <left/>
      <right/>
      <top/>
      <bottom style="double">
        <color theme="1" tint="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/>
      <top style="double">
        <color theme="1" tint="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1" tint="0.499984740745262"/>
      </bottom>
      <diagonal/>
    </border>
    <border>
      <left/>
      <right/>
      <top style="thin">
        <color theme="0" tint="-0.499984740745262"/>
      </top>
      <bottom style="double">
        <color theme="1" tint="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1" tint="0.499984740745262"/>
      </bottom>
      <diagonal/>
    </border>
    <border>
      <left style="thin">
        <color theme="0" tint="-0.499984740745262"/>
      </left>
      <right style="thin">
        <color theme="1" tint="0.499984740745262"/>
      </right>
      <top/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0" tint="-0.499984740745262"/>
      </right>
      <top/>
      <bottom style="double">
        <color theme="1" tint="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double">
        <color theme="1" tint="0.499984740745262"/>
      </top>
      <bottom style="thin">
        <color theme="0" tint="-0.499984740745262"/>
      </bottom>
      <diagonal/>
    </border>
    <border>
      <left/>
      <right/>
      <top style="double">
        <color theme="1" tint="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double">
        <color theme="1" tint="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double">
        <color theme="1" tint="0.499984740745262"/>
      </bottom>
      <diagonal/>
    </border>
    <border>
      <left/>
      <right style="thin">
        <color theme="0" tint="-0.499984740745262"/>
      </right>
      <top/>
      <bottom style="double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31">
    <xf numFmtId="0" fontId="0" fillId="0" borderId="0" xfId="0" applyFont="1" applyFill="1" applyBorder="1"/>
    <xf numFmtId="0" fontId="1" fillId="0" borderId="1" xfId="0" applyFont="1" applyFill="1" applyBorder="1" applyAlignment="1" applyProtection="1">
      <alignment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Border="1" applyAlignment="1" applyProtection="1">
      <alignment vertical="center"/>
      <protection hidden="1"/>
    </xf>
    <xf numFmtId="3" fontId="3" fillId="0" borderId="1" xfId="0" applyNumberFormat="1" applyFont="1" applyFill="1" applyBorder="1" applyAlignment="1" applyProtection="1">
      <alignment horizontal="right" vertical="center" indent="1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2" fontId="1" fillId="0" borderId="2" xfId="0" applyNumberFormat="1" applyFont="1" applyFill="1" applyBorder="1" applyAlignment="1" applyProtection="1">
      <alignment horizontal="right" vertical="center"/>
      <protection hidden="1"/>
    </xf>
    <xf numFmtId="165" fontId="1" fillId="0" borderId="2" xfId="0" applyNumberFormat="1" applyFont="1" applyFill="1" applyBorder="1" applyAlignment="1" applyProtection="1">
      <alignment horizontal="right" vertical="center"/>
      <protection hidden="1"/>
    </xf>
    <xf numFmtId="2" fontId="1" fillId="0" borderId="1" xfId="0" applyNumberFormat="1" applyFont="1" applyFill="1" applyBorder="1" applyAlignment="1" applyProtection="1">
      <alignment horizontal="right" vertical="center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165" fontId="1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2" fontId="1" fillId="0" borderId="0" xfId="0" applyNumberFormat="1" applyFont="1" applyFill="1" applyBorder="1" applyAlignment="1" applyProtection="1">
      <alignment horizontal="right" vertical="center"/>
      <protection hidden="1"/>
    </xf>
    <xf numFmtId="165" fontId="1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right"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3" fontId="3" fillId="0" borderId="2" xfId="0" applyNumberFormat="1" applyFont="1" applyFill="1" applyBorder="1" applyAlignment="1" applyProtection="1">
      <alignment horizontal="right" vertical="center" indent="1"/>
      <protection hidden="1"/>
    </xf>
    <xf numFmtId="165" fontId="3" fillId="0" borderId="2" xfId="0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165" fontId="10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14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Protection="1">
      <protection hidden="1"/>
    </xf>
    <xf numFmtId="0" fontId="1" fillId="0" borderId="3" xfId="0" applyFont="1" applyFill="1" applyBorder="1" applyAlignment="1" applyProtection="1">
      <alignment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165" fontId="1" fillId="0" borderId="3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alignment horizontal="right" vertical="center" indent="1"/>
      <protection hidden="1"/>
    </xf>
    <xf numFmtId="3" fontId="3" fillId="0" borderId="3" xfId="0" applyNumberFormat="1" applyFont="1" applyFill="1" applyBorder="1" applyAlignment="1" applyProtection="1">
      <alignment horizontal="right" vertical="center" indent="1"/>
      <protection hidden="1"/>
    </xf>
    <xf numFmtId="165" fontId="3" fillId="0" borderId="3" xfId="0" applyNumberFormat="1" applyFont="1" applyFill="1" applyBorder="1" applyAlignment="1" applyProtection="1">
      <alignment horizontal="right" vertical="center"/>
      <protection hidden="1"/>
    </xf>
    <xf numFmtId="164" fontId="1" fillId="0" borderId="3" xfId="0" applyNumberFormat="1" applyFont="1" applyFill="1" applyBorder="1" applyAlignment="1" applyProtection="1">
      <alignment horizontal="right" vertical="center"/>
      <protection hidden="1"/>
    </xf>
    <xf numFmtId="0" fontId="5" fillId="0" borderId="0" xfId="0" applyFont="1" applyFill="1" applyBorder="1" applyAlignment="1" applyProtection="1">
      <alignment vertical="center"/>
      <protection hidden="1"/>
    </xf>
    <xf numFmtId="0" fontId="9" fillId="2" borderId="0" xfId="0" applyFont="1" applyFill="1" applyBorder="1" applyAlignment="1" applyProtection="1">
      <alignment horizontal="left" vertical="center"/>
      <protection locked="0"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164" fontId="9" fillId="0" borderId="0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0" fillId="0" borderId="5" xfId="0" applyFont="1" applyFill="1" applyBorder="1" applyProtection="1">
      <protection hidden="1"/>
    </xf>
    <xf numFmtId="0" fontId="11" fillId="0" borderId="5" xfId="0" applyFont="1" applyFill="1" applyBorder="1" applyAlignment="1" applyProtection="1">
      <alignment horizontal="left" vertical="center"/>
      <protection hidden="1"/>
    </xf>
    <xf numFmtId="165" fontId="10" fillId="0" borderId="5" xfId="0" applyNumberFormat="1" applyFont="1" applyFill="1" applyBorder="1" applyAlignment="1" applyProtection="1">
      <alignment horizontal="right"/>
      <protection hidden="1"/>
    </xf>
    <xf numFmtId="0" fontId="17" fillId="2" borderId="4" xfId="0" applyFont="1" applyFill="1" applyBorder="1" applyAlignment="1" applyProtection="1">
      <alignment horizontal="center" vertical="center"/>
      <protection hidden="1"/>
    </xf>
    <xf numFmtId="2" fontId="17" fillId="2" borderId="4" xfId="0" applyNumberFormat="1" applyFont="1" applyFill="1" applyBorder="1" applyAlignment="1" applyProtection="1">
      <alignment horizontal="center" vertical="center"/>
      <protection hidden="1"/>
    </xf>
    <xf numFmtId="165" fontId="17" fillId="2" borderId="4" xfId="0" applyNumberFormat="1" applyFont="1" applyFill="1" applyBorder="1" applyAlignment="1" applyProtection="1">
      <alignment horizontal="center" vertical="center"/>
      <protection hidden="1"/>
    </xf>
    <xf numFmtId="164" fontId="17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Fill="1" applyBorder="1" applyAlignment="1" applyProtection="1">
      <alignment vertical="center"/>
      <protection hidden="1"/>
    </xf>
    <xf numFmtId="0" fontId="12" fillId="0" borderId="7" xfId="0" applyFont="1" applyFill="1" applyBorder="1" applyAlignment="1" applyProtection="1">
      <alignment horizontal="center" vertical="center"/>
      <protection hidden="1"/>
    </xf>
    <xf numFmtId="0" fontId="13" fillId="0" borderId="7" xfId="0" applyFont="1" applyFill="1" applyBorder="1" applyProtection="1"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Protection="1">
      <protection hidden="1"/>
    </xf>
    <xf numFmtId="0" fontId="1" fillId="0" borderId="8" xfId="0" applyFont="1" applyFill="1" applyBorder="1" applyAlignment="1" applyProtection="1">
      <alignment vertical="center"/>
      <protection hidden="1"/>
    </xf>
    <xf numFmtId="0" fontId="1" fillId="0" borderId="8" xfId="0" applyFont="1" applyFill="1" applyBorder="1" applyAlignment="1" applyProtection="1">
      <alignment horizontal="center" vertical="center"/>
      <protection hidden="1"/>
    </xf>
    <xf numFmtId="0" fontId="1" fillId="0" borderId="8" xfId="0" applyFont="1" applyFill="1" applyBorder="1" applyAlignment="1" applyProtection="1">
      <alignment horizontal="left" vertical="center"/>
      <protection hidden="1"/>
    </xf>
    <xf numFmtId="2" fontId="1" fillId="0" borderId="8" xfId="0" applyNumberFormat="1" applyFont="1" applyFill="1" applyBorder="1" applyAlignment="1" applyProtection="1">
      <alignment horizontal="right" vertical="center"/>
      <protection hidden="1"/>
    </xf>
    <xf numFmtId="165" fontId="1" fillId="0" borderId="8" xfId="0" applyNumberFormat="1" applyFont="1" applyFill="1" applyBorder="1" applyAlignment="1" applyProtection="1">
      <alignment horizontal="right" vertical="center"/>
      <protection hidden="1"/>
    </xf>
    <xf numFmtId="3" fontId="3" fillId="0" borderId="8" xfId="0" applyNumberFormat="1" applyFont="1" applyFill="1" applyBorder="1" applyAlignment="1" applyProtection="1">
      <alignment horizontal="right" vertical="center" indent="1"/>
      <protection hidden="1"/>
    </xf>
    <xf numFmtId="165" fontId="3" fillId="0" borderId="8" xfId="0" applyNumberFormat="1" applyFont="1" applyFill="1" applyBorder="1" applyAlignment="1" applyProtection="1">
      <alignment horizontal="right" vertical="center"/>
      <protection hidden="1"/>
    </xf>
    <xf numFmtId="166" fontId="2" fillId="0" borderId="8" xfId="0" applyNumberFormat="1" applyFont="1" applyFill="1" applyBorder="1" applyAlignment="1" applyProtection="1">
      <alignment horizontal="right" vertical="center" indent="1"/>
      <protection hidden="1"/>
    </xf>
    <xf numFmtId="0" fontId="1" fillId="0" borderId="12" xfId="0" applyFont="1" applyFill="1" applyBorder="1" applyAlignment="1" applyProtection="1">
      <alignment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left" vertical="center"/>
      <protection hidden="1"/>
    </xf>
    <xf numFmtId="2" fontId="1" fillId="0" borderId="12" xfId="0" applyNumberFormat="1" applyFont="1" applyFill="1" applyBorder="1" applyAlignment="1" applyProtection="1">
      <alignment horizontal="right" vertical="center"/>
      <protection hidden="1"/>
    </xf>
    <xf numFmtId="165" fontId="1" fillId="0" borderId="12" xfId="0" applyNumberFormat="1" applyFont="1" applyFill="1" applyBorder="1" applyAlignment="1" applyProtection="1">
      <alignment horizontal="right" vertical="center"/>
      <protection hidden="1"/>
    </xf>
    <xf numFmtId="3" fontId="3" fillId="0" borderId="12" xfId="0" applyNumberFormat="1" applyFont="1" applyFill="1" applyBorder="1" applyAlignment="1" applyProtection="1">
      <alignment horizontal="right" vertical="center" indent="1"/>
      <protection hidden="1"/>
    </xf>
    <xf numFmtId="165" fontId="3" fillId="0" borderId="12" xfId="0" applyNumberFormat="1" applyFont="1" applyFill="1" applyBorder="1" applyAlignment="1" applyProtection="1">
      <alignment horizontal="right" vertical="center"/>
      <protection hidden="1"/>
    </xf>
    <xf numFmtId="164" fontId="1" fillId="0" borderId="12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17" fillId="2" borderId="16" xfId="0" applyFont="1" applyFill="1" applyBorder="1" applyAlignment="1" applyProtection="1">
      <alignment horizontal="center" vertical="center"/>
      <protection hidden="1"/>
    </xf>
    <xf numFmtId="164" fontId="17" fillId="2" borderId="17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left" vertical="center"/>
      <protection hidden="1"/>
    </xf>
    <xf numFmtId="2" fontId="1" fillId="0" borderId="6" xfId="0" applyNumberFormat="1" applyFont="1" applyFill="1" applyBorder="1" applyAlignment="1" applyProtection="1">
      <alignment horizontal="right" vertical="center"/>
      <protection hidden="1"/>
    </xf>
    <xf numFmtId="165" fontId="1" fillId="0" borderId="6" xfId="0" applyNumberFormat="1" applyFont="1" applyFill="1" applyBorder="1" applyAlignment="1" applyProtection="1">
      <alignment horizontal="right" vertical="center"/>
      <protection hidden="1"/>
    </xf>
    <xf numFmtId="0" fontId="2" fillId="0" borderId="6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right" vertical="center"/>
      <protection hidden="1"/>
    </xf>
    <xf numFmtId="0" fontId="1" fillId="0" borderId="5" xfId="0" applyFont="1" applyFill="1" applyBorder="1" applyAlignment="1" applyProtection="1">
      <alignment vertical="center"/>
      <protection hidden="1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18" fillId="0" borderId="5" xfId="0" applyFont="1" applyFill="1" applyBorder="1" applyAlignment="1" applyProtection="1">
      <alignment horizontal="left" vertical="center"/>
      <protection hidden="1"/>
    </xf>
    <xf numFmtId="3" fontId="3" fillId="0" borderId="26" xfId="0" applyNumberFormat="1" applyFont="1" applyFill="1" applyBorder="1" applyAlignment="1" applyProtection="1">
      <alignment horizontal="right" vertical="center" indent="1"/>
      <protection hidden="1"/>
    </xf>
    <xf numFmtId="0" fontId="15" fillId="4" borderId="10" xfId="0" applyFont="1" applyFill="1" applyBorder="1" applyAlignment="1" applyProtection="1">
      <alignment horizontal="left" vertical="center"/>
      <protection hidden="1"/>
    </xf>
    <xf numFmtId="2" fontId="15" fillId="4" borderId="10" xfId="0" applyNumberFormat="1" applyFont="1" applyFill="1" applyBorder="1" applyAlignment="1" applyProtection="1">
      <alignment horizontal="right" vertical="center"/>
      <protection hidden="1"/>
    </xf>
    <xf numFmtId="165" fontId="15" fillId="4" borderId="10" xfId="0" applyNumberFormat="1" applyFont="1" applyFill="1" applyBorder="1" applyAlignment="1" applyProtection="1">
      <alignment horizontal="right" vertical="center"/>
      <protection hidden="1"/>
    </xf>
    <xf numFmtId="166" fontId="16" fillId="4" borderId="10" xfId="0" applyNumberFormat="1" applyFont="1" applyFill="1" applyBorder="1" applyAlignment="1" applyProtection="1">
      <alignment horizontal="right" vertical="center" indent="1"/>
      <protection hidden="1"/>
    </xf>
    <xf numFmtId="3" fontId="16" fillId="4" borderId="10" xfId="0" applyNumberFormat="1" applyFont="1" applyFill="1" applyBorder="1" applyAlignment="1" applyProtection="1">
      <alignment horizontal="right" vertical="center" indent="1"/>
      <protection hidden="1"/>
    </xf>
    <xf numFmtId="0" fontId="16" fillId="4" borderId="11" xfId="0" applyFont="1" applyFill="1" applyBorder="1" applyAlignment="1" applyProtection="1">
      <alignment horizontal="right" vertical="center"/>
      <protection hidden="1"/>
    </xf>
    <xf numFmtId="0" fontId="15" fillId="4" borderId="9" xfId="0" applyFont="1" applyFill="1" applyBorder="1" applyAlignment="1" applyProtection="1">
      <alignment vertical="center"/>
      <protection hidden="1"/>
    </xf>
    <xf numFmtId="0" fontId="15" fillId="4" borderId="10" xfId="0" applyFont="1" applyFill="1" applyBorder="1" applyAlignment="1" applyProtection="1">
      <alignment horizontal="center" vertical="center"/>
      <protection hidden="1"/>
    </xf>
    <xf numFmtId="165" fontId="16" fillId="4" borderId="11" xfId="0" applyNumberFormat="1" applyFont="1" applyFill="1" applyBorder="1" applyAlignment="1" applyProtection="1">
      <alignment horizontal="right" vertical="center"/>
      <protection hidden="1"/>
    </xf>
    <xf numFmtId="166" fontId="19" fillId="5" borderId="2" xfId="0" applyNumberFormat="1" applyFont="1" applyFill="1" applyBorder="1" applyAlignment="1" applyProtection="1">
      <alignment horizontal="right" vertical="center" indent="1"/>
      <protection locked="0" hidden="1"/>
    </xf>
    <xf numFmtId="166" fontId="19" fillId="5" borderId="12" xfId="0" applyNumberFormat="1" applyFont="1" applyFill="1" applyBorder="1" applyAlignment="1" applyProtection="1">
      <alignment horizontal="right" vertical="center" indent="1"/>
      <protection locked="0" hidden="1"/>
    </xf>
    <xf numFmtId="166" fontId="19" fillId="5" borderId="1" xfId="0" applyNumberFormat="1" applyFont="1" applyFill="1" applyBorder="1" applyAlignment="1" applyProtection="1">
      <alignment horizontal="right" vertical="center" indent="1"/>
      <protection locked="0" hidden="1"/>
    </xf>
    <xf numFmtId="166" fontId="19" fillId="5" borderId="8" xfId="0" applyNumberFormat="1" applyFont="1" applyFill="1" applyBorder="1" applyAlignment="1" applyProtection="1">
      <alignment horizontal="right" vertical="center" indent="1"/>
      <protection locked="0" hidden="1"/>
    </xf>
    <xf numFmtId="3" fontId="26" fillId="6" borderId="12" xfId="0" applyNumberFormat="1" applyFont="1" applyFill="1" applyBorder="1" applyAlignment="1" applyProtection="1">
      <alignment horizontal="right" vertical="center" indent="1"/>
      <protection locked="0" hidden="1"/>
    </xf>
    <xf numFmtId="3" fontId="26" fillId="6" borderId="1" xfId="0" applyNumberFormat="1" applyFont="1" applyFill="1" applyBorder="1" applyAlignment="1" applyProtection="1">
      <alignment horizontal="right" vertical="center" indent="1"/>
      <protection locked="0" hidden="1"/>
    </xf>
    <xf numFmtId="3" fontId="26" fillId="6" borderId="3" xfId="0" applyNumberFormat="1" applyFont="1" applyFill="1" applyBorder="1" applyAlignment="1" applyProtection="1">
      <alignment horizontal="right" vertical="center" indent="1"/>
      <protection locked="0" hidden="1"/>
    </xf>
    <xf numFmtId="0" fontId="18" fillId="2" borderId="0" xfId="0" applyFont="1" applyFill="1" applyBorder="1" applyAlignment="1" applyProtection="1">
      <alignment horizontal="left" vertical="center"/>
      <protection locked="0" hidden="1"/>
    </xf>
    <xf numFmtId="0" fontId="20" fillId="4" borderId="24" xfId="0" applyFont="1" applyFill="1" applyBorder="1" applyAlignment="1" applyProtection="1">
      <alignment horizontal="center" vertical="center"/>
      <protection hidden="1"/>
    </xf>
    <xf numFmtId="0" fontId="20" fillId="4" borderId="5" xfId="0" applyFont="1" applyFill="1" applyBorder="1" applyAlignment="1" applyProtection="1">
      <alignment horizontal="center" vertical="center"/>
      <protection hidden="1"/>
    </xf>
    <xf numFmtId="0" fontId="20" fillId="4" borderId="25" xfId="0" applyFont="1" applyFill="1" applyBorder="1" applyAlignment="1" applyProtection="1">
      <alignment horizontal="center" vertical="center"/>
      <protection hidden="1"/>
    </xf>
    <xf numFmtId="0" fontId="23" fillId="7" borderId="13" xfId="0" applyFont="1" applyFill="1" applyBorder="1" applyAlignment="1" applyProtection="1">
      <alignment horizontal="center" vertical="center"/>
      <protection hidden="1"/>
    </xf>
    <xf numFmtId="0" fontId="23" fillId="7" borderId="14" xfId="0" applyFont="1" applyFill="1" applyBorder="1" applyAlignment="1" applyProtection="1">
      <alignment horizontal="center" vertical="center"/>
      <protection hidden="1"/>
    </xf>
    <xf numFmtId="0" fontId="23" fillId="7" borderId="15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9" fillId="2" borderId="0" xfId="0" applyFont="1" applyFill="1" applyBorder="1" applyAlignment="1" applyProtection="1">
      <alignment horizontal="left" vertical="center"/>
      <protection locked="0" hidden="1"/>
    </xf>
    <xf numFmtId="0" fontId="21" fillId="4" borderId="18" xfId="0" applyFont="1" applyFill="1" applyBorder="1" applyAlignment="1" applyProtection="1">
      <alignment horizontal="left" vertical="center"/>
      <protection hidden="1"/>
    </xf>
    <xf numFmtId="0" fontId="21" fillId="4" borderId="19" xfId="0" applyFont="1" applyFill="1" applyBorder="1" applyAlignment="1" applyProtection="1">
      <alignment horizontal="left" vertical="center"/>
      <protection hidden="1"/>
    </xf>
    <xf numFmtId="165" fontId="22" fillId="4" borderId="19" xfId="0" applyNumberFormat="1" applyFont="1" applyFill="1" applyBorder="1" applyAlignment="1" applyProtection="1">
      <alignment horizontal="right" vertical="center"/>
      <protection hidden="1"/>
    </xf>
    <xf numFmtId="165" fontId="22" fillId="4" borderId="20" xfId="0" applyNumberFormat="1" applyFont="1" applyFill="1" applyBorder="1" applyAlignment="1" applyProtection="1">
      <alignment horizontal="right" vertical="center"/>
      <protection hidden="1"/>
    </xf>
    <xf numFmtId="0" fontId="24" fillId="7" borderId="21" xfId="0" applyFont="1" applyFill="1" applyBorder="1" applyAlignment="1" applyProtection="1">
      <alignment horizontal="left" vertical="center"/>
      <protection hidden="1"/>
    </xf>
    <xf numFmtId="0" fontId="24" fillId="7" borderId="22" xfId="0" applyFont="1" applyFill="1" applyBorder="1" applyAlignment="1" applyProtection="1">
      <alignment horizontal="left" vertical="center"/>
      <protection hidden="1"/>
    </xf>
    <xf numFmtId="165" fontId="25" fillId="7" borderId="22" xfId="0" applyNumberFormat="1" applyFont="1" applyFill="1" applyBorder="1" applyAlignment="1" applyProtection="1">
      <alignment horizontal="right" vertical="center"/>
      <protection hidden="1"/>
    </xf>
    <xf numFmtId="165" fontId="25" fillId="7" borderId="23" xfId="0" applyNumberFormat="1" applyFont="1" applyFill="1" applyBorder="1" applyAlignment="1" applyProtection="1">
      <alignment horizontal="right" vertical="center"/>
      <protection hidden="1"/>
    </xf>
    <xf numFmtId="0" fontId="27" fillId="3" borderId="6" xfId="0" applyFont="1" applyFill="1" applyBorder="1" applyAlignment="1" applyProtection="1">
      <alignment horizontal="left" vertical="center"/>
      <protection hidden="1"/>
    </xf>
    <xf numFmtId="165" fontId="28" fillId="3" borderId="6" xfId="0" applyNumberFormat="1" applyFont="1" applyFill="1" applyBorder="1" applyAlignment="1" applyProtection="1">
      <alignment horizontal="right" vertic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3"/>
  <sheetViews>
    <sheetView showGridLines="0" tabSelected="1" topLeftCell="A37" zoomScaleNormal="100" workbookViewId="0">
      <selection activeCell="C3" sqref="C3:H3"/>
    </sheetView>
  </sheetViews>
  <sheetFormatPr defaultRowHeight="15" x14ac:dyDescent="0.25"/>
  <cols>
    <col min="1" max="1" width="8.7109375" style="8" customWidth="1"/>
    <col min="2" max="2" width="7.85546875" style="19" bestFit="1" customWidth="1"/>
    <col min="3" max="3" width="35.5703125" style="20" customWidth="1"/>
    <col min="4" max="4" width="6.85546875" style="21" bestFit="1" customWidth="1"/>
    <col min="5" max="5" width="12.140625" style="22" bestFit="1" customWidth="1"/>
    <col min="6" max="6" width="11.7109375" style="23" customWidth="1"/>
    <col min="7" max="7" width="11.7109375" style="24" customWidth="1"/>
    <col min="8" max="8" width="15.140625" style="25" bestFit="1" customWidth="1"/>
    <col min="9" max="9" width="9.140625" style="8" customWidth="1"/>
    <col min="10" max="16384" width="9.140625" style="8"/>
  </cols>
  <sheetData>
    <row r="1" spans="1:10" s="27" customFormat="1" ht="15.75" x14ac:dyDescent="0.25">
      <c r="A1" s="5" t="s">
        <v>0</v>
      </c>
      <c r="B1" s="19"/>
      <c r="C1" s="112" t="s">
        <v>1</v>
      </c>
      <c r="D1" s="112"/>
      <c r="E1" s="112"/>
      <c r="F1" s="112"/>
      <c r="G1" s="112"/>
      <c r="H1" s="112"/>
    </row>
    <row r="2" spans="1:10" s="27" customFormat="1" ht="15.75" x14ac:dyDescent="0.25">
      <c r="A2" s="5" t="s">
        <v>2</v>
      </c>
      <c r="B2" s="19"/>
      <c r="C2" s="112" t="s">
        <v>3</v>
      </c>
      <c r="D2" s="112"/>
      <c r="E2" s="112"/>
      <c r="F2" s="112"/>
      <c r="G2" s="112"/>
      <c r="H2" s="112"/>
    </row>
    <row r="3" spans="1:10" s="27" customFormat="1" ht="15.75" x14ac:dyDescent="0.25">
      <c r="B3" s="19"/>
      <c r="C3" s="112"/>
      <c r="D3" s="112"/>
      <c r="E3" s="112"/>
      <c r="F3" s="112"/>
      <c r="G3" s="112"/>
      <c r="H3" s="112"/>
    </row>
    <row r="4" spans="1:10" s="27" customFormat="1" ht="5.85" customHeight="1" x14ac:dyDescent="0.25">
      <c r="A4" s="92"/>
      <c r="B4" s="93"/>
      <c r="C4" s="94"/>
      <c r="D4" s="94"/>
      <c r="E4" s="94"/>
      <c r="F4" s="94"/>
      <c r="G4" s="94"/>
      <c r="H4" s="94"/>
    </row>
    <row r="5" spans="1:10" ht="18" x14ac:dyDescent="0.25">
      <c r="A5" s="113" t="s">
        <v>4</v>
      </c>
      <c r="B5" s="114"/>
      <c r="C5" s="114"/>
      <c r="D5" s="114"/>
      <c r="E5" s="114"/>
      <c r="F5" s="114"/>
      <c r="G5" s="114"/>
      <c r="H5" s="115"/>
      <c r="I5" s="81"/>
    </row>
    <row r="6" spans="1:10" s="9" customFormat="1" ht="24" x14ac:dyDescent="0.25">
      <c r="A6" s="82" t="s">
        <v>5</v>
      </c>
      <c r="B6" s="55" t="s">
        <v>6</v>
      </c>
      <c r="C6" s="55" t="s">
        <v>7</v>
      </c>
      <c r="D6" s="56" t="s">
        <v>8</v>
      </c>
      <c r="E6" s="57" t="s">
        <v>9</v>
      </c>
      <c r="F6" s="58" t="s">
        <v>10</v>
      </c>
      <c r="G6" s="58" t="s">
        <v>11</v>
      </c>
      <c r="H6" s="83" t="s">
        <v>12</v>
      </c>
    </row>
    <row r="7" spans="1:10" x14ac:dyDescent="0.25">
      <c r="A7" s="10" t="s">
        <v>13</v>
      </c>
      <c r="B7" s="11" t="s">
        <v>14</v>
      </c>
      <c r="C7" s="12" t="s">
        <v>15</v>
      </c>
      <c r="D7" s="13" t="s">
        <v>16</v>
      </c>
      <c r="E7" s="14">
        <v>900</v>
      </c>
      <c r="F7" s="105">
        <v>42</v>
      </c>
      <c r="G7" s="29">
        <f>CEILING(F7,1)</f>
        <v>42</v>
      </c>
      <c r="H7" s="30">
        <f>IF(SUM(H12:H14)&gt;0,E7*G7,IF(E7*G7&gt;E8,G7*E7,0))</f>
        <v>37800</v>
      </c>
    </row>
    <row r="8" spans="1:10" x14ac:dyDescent="0.25">
      <c r="A8" s="65" t="s">
        <v>13</v>
      </c>
      <c r="B8" s="66" t="s">
        <v>17</v>
      </c>
      <c r="C8" s="67" t="s">
        <v>18</v>
      </c>
      <c r="D8" s="68" t="s">
        <v>19</v>
      </c>
      <c r="E8" s="69">
        <v>5400</v>
      </c>
      <c r="F8" s="72"/>
      <c r="G8" s="70"/>
      <c r="H8" s="71">
        <f>IF(F7=0,0,IF(SUM(H12:H14)&gt;0,0,IF(E7*F7&gt;E8,0,E8)))</f>
        <v>0</v>
      </c>
    </row>
    <row r="9" spans="1:10" ht="7.5" customHeight="1" x14ac:dyDescent="0.25">
      <c r="A9" s="102"/>
      <c r="B9" s="103"/>
      <c r="C9" s="96"/>
      <c r="D9" s="97"/>
      <c r="E9" s="98"/>
      <c r="F9" s="99"/>
      <c r="G9" s="100"/>
      <c r="H9" s="101"/>
    </row>
    <row r="10" spans="1:10" x14ac:dyDescent="0.25">
      <c r="A10" s="73" t="s">
        <v>20</v>
      </c>
      <c r="B10" s="74" t="s">
        <v>21</v>
      </c>
      <c r="C10" s="75" t="s">
        <v>22</v>
      </c>
      <c r="D10" s="76" t="s">
        <v>23</v>
      </c>
      <c r="E10" s="77">
        <v>500</v>
      </c>
      <c r="F10" s="106">
        <v>0</v>
      </c>
      <c r="G10" s="78">
        <f>CEILING(F10,1)</f>
        <v>0</v>
      </c>
      <c r="H10" s="79">
        <f>G10*E10</f>
        <v>0</v>
      </c>
    </row>
    <row r="11" spans="1:10" ht="7.5" customHeight="1" x14ac:dyDescent="0.25">
      <c r="A11" s="102"/>
      <c r="B11" s="103"/>
      <c r="C11" s="96"/>
      <c r="D11" s="97"/>
      <c r="E11" s="98"/>
      <c r="F11" s="99"/>
      <c r="G11" s="100"/>
      <c r="H11" s="101"/>
    </row>
    <row r="12" spans="1:10" x14ac:dyDescent="0.25">
      <c r="A12" s="10" t="s">
        <v>24</v>
      </c>
      <c r="B12" s="11" t="s">
        <v>25</v>
      </c>
      <c r="C12" s="26" t="s">
        <v>26</v>
      </c>
      <c r="D12" s="13" t="s">
        <v>27</v>
      </c>
      <c r="E12" s="14">
        <v>1800</v>
      </c>
      <c r="F12" s="105">
        <v>0</v>
      </c>
      <c r="G12" s="29">
        <f>CEILING(F12,1)</f>
        <v>0</v>
      </c>
      <c r="H12" s="30">
        <f>IF((G12*E12)+(G13*E13)&lt;E$14,0,E12*G12)</f>
        <v>0</v>
      </c>
      <c r="J12" s="17"/>
    </row>
    <row r="13" spans="1:10" x14ac:dyDescent="0.25">
      <c r="A13" s="1" t="s">
        <v>24</v>
      </c>
      <c r="B13" s="2" t="s">
        <v>28</v>
      </c>
      <c r="C13" s="4" t="s">
        <v>29</v>
      </c>
      <c r="D13" s="15" t="s">
        <v>27</v>
      </c>
      <c r="E13" s="16">
        <v>1100</v>
      </c>
      <c r="F13" s="107">
        <v>0</v>
      </c>
      <c r="G13" s="6">
        <f>CEILING(F13,1)</f>
        <v>0</v>
      </c>
      <c r="H13" s="28">
        <f>IF((E12*G12)+(G13*E13)&lt;E$14,0,E13*G13)</f>
        <v>0</v>
      </c>
    </row>
    <row r="14" spans="1:10" x14ac:dyDescent="0.25">
      <c r="A14" s="65" t="s">
        <v>24</v>
      </c>
      <c r="B14" s="66" t="s">
        <v>30</v>
      </c>
      <c r="C14" s="67" t="s">
        <v>18</v>
      </c>
      <c r="D14" s="68" t="s">
        <v>19</v>
      </c>
      <c r="E14" s="69">
        <v>4100</v>
      </c>
      <c r="F14" s="72"/>
      <c r="G14" s="70"/>
      <c r="H14" s="71">
        <f>IF(F12+F13=0,0,IF(H12+H13&lt;E14,E14,0))</f>
        <v>0</v>
      </c>
    </row>
    <row r="15" spans="1:10" ht="7.5" customHeight="1" x14ac:dyDescent="0.25">
      <c r="A15" s="102"/>
      <c r="B15" s="103"/>
      <c r="C15" s="96"/>
      <c r="D15" s="97"/>
      <c r="E15" s="98"/>
      <c r="F15" s="99"/>
      <c r="G15" s="100"/>
      <c r="H15" s="104"/>
    </row>
    <row r="16" spans="1:10" x14ac:dyDescent="0.25">
      <c r="A16" s="10" t="s">
        <v>31</v>
      </c>
      <c r="B16" s="11" t="s">
        <v>32</v>
      </c>
      <c r="C16" s="26" t="s">
        <v>33</v>
      </c>
      <c r="D16" s="13" t="s">
        <v>27</v>
      </c>
      <c r="E16" s="14">
        <v>5800</v>
      </c>
      <c r="F16" s="105">
        <v>0</v>
      </c>
      <c r="G16" s="29">
        <f>IF(F16=0,0,CEILING(F16,1))</f>
        <v>0</v>
      </c>
      <c r="H16" s="30">
        <f>(G16*E16)</f>
        <v>0</v>
      </c>
    </row>
    <row r="17" spans="1:8" x14ac:dyDescent="0.25">
      <c r="A17" s="1" t="s">
        <v>31</v>
      </c>
      <c r="B17" s="2" t="s">
        <v>34</v>
      </c>
      <c r="C17" s="4" t="s">
        <v>35</v>
      </c>
      <c r="D17" s="15" t="s">
        <v>19</v>
      </c>
      <c r="E17" s="16">
        <v>200</v>
      </c>
      <c r="F17" s="107">
        <v>0</v>
      </c>
      <c r="G17" s="6">
        <f t="shared" ref="G17:G22" si="0">IF(F17=0,0,CEILING(F17,1))</f>
        <v>0</v>
      </c>
      <c r="H17" s="28">
        <f>G17*E17</f>
        <v>0</v>
      </c>
    </row>
    <row r="18" spans="1:8" x14ac:dyDescent="0.25">
      <c r="A18" s="1" t="s">
        <v>31</v>
      </c>
      <c r="B18" s="2" t="s">
        <v>36</v>
      </c>
      <c r="C18" s="4" t="s">
        <v>37</v>
      </c>
      <c r="D18" s="15" t="s">
        <v>27</v>
      </c>
      <c r="E18" s="16">
        <v>2000</v>
      </c>
      <c r="F18" s="107">
        <v>0</v>
      </c>
      <c r="G18" s="6">
        <f t="shared" si="0"/>
        <v>0</v>
      </c>
      <c r="H18" s="28">
        <f>IF((G18*E18)&lt;E23,0,(G18*E18))</f>
        <v>0</v>
      </c>
    </row>
    <row r="19" spans="1:8" x14ac:dyDescent="0.25">
      <c r="A19" s="1" t="s">
        <v>31</v>
      </c>
      <c r="B19" s="2" t="s">
        <v>38</v>
      </c>
      <c r="C19" s="4" t="s">
        <v>39</v>
      </c>
      <c r="D19" s="15" t="s">
        <v>19</v>
      </c>
      <c r="E19" s="16">
        <v>95</v>
      </c>
      <c r="F19" s="107">
        <v>0</v>
      </c>
      <c r="G19" s="6">
        <f t="shared" si="0"/>
        <v>0</v>
      </c>
      <c r="H19" s="28">
        <f>G19*E19</f>
        <v>0</v>
      </c>
    </row>
    <row r="20" spans="1:8" x14ac:dyDescent="0.25">
      <c r="A20" s="1" t="s">
        <v>31</v>
      </c>
      <c r="B20" s="2" t="s">
        <v>40</v>
      </c>
      <c r="C20" s="4" t="s">
        <v>41</v>
      </c>
      <c r="D20" s="15" t="s">
        <v>27</v>
      </c>
      <c r="E20" s="16">
        <v>3900</v>
      </c>
      <c r="F20" s="107">
        <v>0</v>
      </c>
      <c r="G20" s="6">
        <f t="shared" si="0"/>
        <v>0</v>
      </c>
      <c r="H20" s="28">
        <f>(G20*E20)</f>
        <v>0</v>
      </c>
    </row>
    <row r="21" spans="1:8" x14ac:dyDescent="0.25">
      <c r="A21" s="1" t="s">
        <v>31</v>
      </c>
      <c r="B21" s="2" t="s">
        <v>42</v>
      </c>
      <c r="C21" s="4" t="s">
        <v>43</v>
      </c>
      <c r="D21" s="15" t="s">
        <v>27</v>
      </c>
      <c r="E21" s="16">
        <v>5300</v>
      </c>
      <c r="F21" s="107">
        <v>0</v>
      </c>
      <c r="G21" s="6">
        <f t="shared" si="0"/>
        <v>0</v>
      </c>
      <c r="H21" s="28">
        <f>(G21*E21)</f>
        <v>0</v>
      </c>
    </row>
    <row r="22" spans="1:8" x14ac:dyDescent="0.25">
      <c r="A22" s="1" t="s">
        <v>31</v>
      </c>
      <c r="B22" s="2" t="s">
        <v>44</v>
      </c>
      <c r="C22" s="4" t="s">
        <v>45</v>
      </c>
      <c r="D22" s="15" t="s">
        <v>27</v>
      </c>
      <c r="E22" s="16">
        <v>300</v>
      </c>
      <c r="F22" s="107">
        <v>0</v>
      </c>
      <c r="G22" s="6">
        <f t="shared" si="0"/>
        <v>0</v>
      </c>
      <c r="H22" s="28">
        <f>(G22*E22)</f>
        <v>0</v>
      </c>
    </row>
    <row r="23" spans="1:8" x14ac:dyDescent="0.25">
      <c r="A23" s="65" t="s">
        <v>31</v>
      </c>
      <c r="B23" s="66" t="s">
        <v>46</v>
      </c>
      <c r="C23" s="67" t="s">
        <v>18</v>
      </c>
      <c r="D23" s="68" t="s">
        <v>19</v>
      </c>
      <c r="E23" s="69">
        <v>3400</v>
      </c>
      <c r="F23" s="72"/>
      <c r="G23" s="70"/>
      <c r="H23" s="71">
        <f>IF(AND(G18&gt;0,H18=0),E23,0)</f>
        <v>0</v>
      </c>
    </row>
    <row r="24" spans="1:8" ht="7.5" customHeight="1" x14ac:dyDescent="0.25">
      <c r="A24" s="102"/>
      <c r="B24" s="103"/>
      <c r="C24" s="96"/>
      <c r="D24" s="97"/>
      <c r="E24" s="98"/>
      <c r="F24" s="99"/>
      <c r="G24" s="100"/>
      <c r="H24" s="101"/>
    </row>
    <row r="25" spans="1:8" x14ac:dyDescent="0.25">
      <c r="A25" s="10" t="s">
        <v>47</v>
      </c>
      <c r="B25" s="11" t="s">
        <v>48</v>
      </c>
      <c r="C25" s="26" t="s">
        <v>49</v>
      </c>
      <c r="D25" s="13" t="s">
        <v>27</v>
      </c>
      <c r="E25" s="14">
        <v>700</v>
      </c>
      <c r="F25" s="105">
        <v>0</v>
      </c>
      <c r="G25" s="29">
        <f>IF(F25=0,0,CEILING(F25,1))</f>
        <v>0</v>
      </c>
      <c r="H25" s="30">
        <f>(G25*E25)</f>
        <v>0</v>
      </c>
    </row>
    <row r="26" spans="1:8" x14ac:dyDescent="0.25">
      <c r="A26" s="65" t="s">
        <v>47</v>
      </c>
      <c r="B26" s="66" t="s">
        <v>50</v>
      </c>
      <c r="C26" s="67" t="s">
        <v>51</v>
      </c>
      <c r="D26" s="68" t="s">
        <v>52</v>
      </c>
      <c r="E26" s="69">
        <v>420</v>
      </c>
      <c r="F26" s="108">
        <v>0</v>
      </c>
      <c r="G26" s="70">
        <f>IF(F26=0,0,CEILING(F26,1))</f>
        <v>0</v>
      </c>
      <c r="H26" s="71">
        <f>(G26*E26)</f>
        <v>0</v>
      </c>
    </row>
    <row r="27" spans="1:8" ht="7.5" customHeight="1" x14ac:dyDescent="0.25">
      <c r="A27" s="102"/>
      <c r="B27" s="103"/>
      <c r="C27" s="96"/>
      <c r="D27" s="97"/>
      <c r="E27" s="98"/>
      <c r="F27" s="99"/>
      <c r="G27" s="100"/>
      <c r="H27" s="104"/>
    </row>
    <row r="28" spans="1:8" x14ac:dyDescent="0.25">
      <c r="A28" s="10" t="s">
        <v>53</v>
      </c>
      <c r="B28" s="11" t="s">
        <v>54</v>
      </c>
      <c r="C28" s="26" t="s">
        <v>55</v>
      </c>
      <c r="D28" s="13" t="s">
        <v>56</v>
      </c>
      <c r="E28" s="14">
        <v>600</v>
      </c>
      <c r="F28" s="105">
        <v>0</v>
      </c>
      <c r="G28" s="29">
        <f>CEILING(F28,1)</f>
        <v>0</v>
      </c>
      <c r="H28" s="30">
        <f t="shared" ref="H28:H38" si="1">G28*E28</f>
        <v>0</v>
      </c>
    </row>
    <row r="29" spans="1:8" x14ac:dyDescent="0.25">
      <c r="A29" s="1" t="s">
        <v>53</v>
      </c>
      <c r="B29" s="2" t="s">
        <v>57</v>
      </c>
      <c r="C29" s="4" t="s">
        <v>58</v>
      </c>
      <c r="D29" s="15" t="s">
        <v>56</v>
      </c>
      <c r="E29" s="16">
        <v>500</v>
      </c>
      <c r="F29" s="107">
        <v>0</v>
      </c>
      <c r="G29" s="6">
        <f>CEILING(F29,1)</f>
        <v>0</v>
      </c>
      <c r="H29" s="28">
        <f t="shared" si="1"/>
        <v>0</v>
      </c>
    </row>
    <row r="30" spans="1:8" x14ac:dyDescent="0.25">
      <c r="A30" s="65" t="s">
        <v>53</v>
      </c>
      <c r="B30" s="66" t="s">
        <v>59</v>
      </c>
      <c r="C30" s="67" t="s">
        <v>60</v>
      </c>
      <c r="D30" s="68" t="s">
        <v>56</v>
      </c>
      <c r="E30" s="69">
        <v>350</v>
      </c>
      <c r="F30" s="108">
        <v>0</v>
      </c>
      <c r="G30" s="70">
        <f>CEILING(F30,1)</f>
        <v>0</v>
      </c>
      <c r="H30" s="71">
        <f t="shared" si="1"/>
        <v>0</v>
      </c>
    </row>
    <row r="31" spans="1:8" ht="7.5" customHeight="1" x14ac:dyDescent="0.25">
      <c r="A31" s="102"/>
      <c r="B31" s="103"/>
      <c r="C31" s="96"/>
      <c r="D31" s="97"/>
      <c r="E31" s="98"/>
      <c r="F31" s="99"/>
      <c r="G31" s="100"/>
      <c r="H31" s="101"/>
    </row>
    <row r="32" spans="1:8" x14ac:dyDescent="0.25">
      <c r="A32" s="10" t="s">
        <v>61</v>
      </c>
      <c r="B32" s="11" t="s">
        <v>62</v>
      </c>
      <c r="C32" s="26" t="s">
        <v>63</v>
      </c>
      <c r="D32" s="13" t="s">
        <v>19</v>
      </c>
      <c r="E32" s="14">
        <v>4200</v>
      </c>
      <c r="F32" s="105">
        <v>0</v>
      </c>
      <c r="G32" s="29">
        <f t="shared" ref="G32:G38" si="2">CEILING(F32,1)</f>
        <v>0</v>
      </c>
      <c r="H32" s="30">
        <f t="shared" si="1"/>
        <v>0</v>
      </c>
    </row>
    <row r="33" spans="1:8" x14ac:dyDescent="0.25">
      <c r="A33" s="1" t="s">
        <v>61</v>
      </c>
      <c r="B33" s="2" t="s">
        <v>64</v>
      </c>
      <c r="C33" s="4" t="s">
        <v>65</v>
      </c>
      <c r="D33" s="15" t="s">
        <v>19</v>
      </c>
      <c r="E33" s="16">
        <v>700</v>
      </c>
      <c r="F33" s="107">
        <v>0</v>
      </c>
      <c r="G33" s="6">
        <f t="shared" si="2"/>
        <v>0</v>
      </c>
      <c r="H33" s="28">
        <f t="shared" si="1"/>
        <v>0</v>
      </c>
    </row>
    <row r="34" spans="1:8" x14ac:dyDescent="0.25">
      <c r="A34" s="1" t="s">
        <v>61</v>
      </c>
      <c r="B34" s="2" t="s">
        <v>66</v>
      </c>
      <c r="C34" s="4" t="s">
        <v>67</v>
      </c>
      <c r="D34" s="15" t="s">
        <v>19</v>
      </c>
      <c r="E34" s="16">
        <v>470</v>
      </c>
      <c r="F34" s="107">
        <v>0</v>
      </c>
      <c r="G34" s="6">
        <f t="shared" si="2"/>
        <v>0</v>
      </c>
      <c r="H34" s="28">
        <f t="shared" si="1"/>
        <v>0</v>
      </c>
    </row>
    <row r="35" spans="1:8" x14ac:dyDescent="0.25">
      <c r="A35" s="1" t="s">
        <v>61</v>
      </c>
      <c r="B35" s="2" t="s">
        <v>68</v>
      </c>
      <c r="C35" s="4" t="s">
        <v>69</v>
      </c>
      <c r="D35" s="15" t="s">
        <v>19</v>
      </c>
      <c r="E35" s="16">
        <v>3900</v>
      </c>
      <c r="F35" s="107">
        <v>0</v>
      </c>
      <c r="G35" s="6">
        <f t="shared" si="2"/>
        <v>0</v>
      </c>
      <c r="H35" s="28">
        <f t="shared" si="1"/>
        <v>0</v>
      </c>
    </row>
    <row r="36" spans="1:8" x14ac:dyDescent="0.25">
      <c r="A36" s="1" t="s">
        <v>61</v>
      </c>
      <c r="B36" s="2" t="s">
        <v>70</v>
      </c>
      <c r="C36" s="4" t="s">
        <v>71</v>
      </c>
      <c r="D36" s="15" t="s">
        <v>19</v>
      </c>
      <c r="E36" s="16">
        <v>3000</v>
      </c>
      <c r="F36" s="107">
        <v>0</v>
      </c>
      <c r="G36" s="6">
        <f t="shared" si="2"/>
        <v>0</v>
      </c>
      <c r="H36" s="28">
        <f t="shared" si="1"/>
        <v>0</v>
      </c>
    </row>
    <row r="37" spans="1:8" x14ac:dyDescent="0.25">
      <c r="A37" s="1" t="s">
        <v>61</v>
      </c>
      <c r="B37" s="2" t="s">
        <v>72</v>
      </c>
      <c r="C37" s="4" t="s">
        <v>73</v>
      </c>
      <c r="D37" s="15" t="s">
        <v>19</v>
      </c>
      <c r="E37" s="16">
        <v>3000</v>
      </c>
      <c r="F37" s="107">
        <v>0</v>
      </c>
      <c r="G37" s="6">
        <f t="shared" si="2"/>
        <v>0</v>
      </c>
      <c r="H37" s="28">
        <f t="shared" si="1"/>
        <v>0</v>
      </c>
    </row>
    <row r="38" spans="1:8" x14ac:dyDescent="0.25">
      <c r="A38" s="65" t="s">
        <v>61</v>
      </c>
      <c r="B38" s="66" t="s">
        <v>74</v>
      </c>
      <c r="C38" s="67" t="s">
        <v>75</v>
      </c>
      <c r="D38" s="68" t="s">
        <v>19</v>
      </c>
      <c r="E38" s="69">
        <v>3400</v>
      </c>
      <c r="F38" s="108">
        <v>0</v>
      </c>
      <c r="G38" s="70">
        <f t="shared" si="2"/>
        <v>0</v>
      </c>
      <c r="H38" s="71">
        <f t="shared" si="1"/>
        <v>0</v>
      </c>
    </row>
    <row r="39" spans="1:8" ht="7.5" customHeight="1" x14ac:dyDescent="0.25">
      <c r="A39" s="102"/>
      <c r="B39" s="103"/>
      <c r="C39" s="96"/>
      <c r="D39" s="97"/>
      <c r="E39" s="98"/>
      <c r="F39" s="99"/>
      <c r="G39" s="100"/>
      <c r="H39" s="101"/>
    </row>
    <row r="40" spans="1:8" x14ac:dyDescent="0.25">
      <c r="A40" s="10" t="s">
        <v>76</v>
      </c>
      <c r="B40" s="11" t="s">
        <v>77</v>
      </c>
      <c r="C40" s="26" t="s">
        <v>78</v>
      </c>
      <c r="D40" s="13" t="s">
        <v>79</v>
      </c>
      <c r="E40" s="14">
        <v>400</v>
      </c>
      <c r="F40" s="107">
        <v>0</v>
      </c>
      <c r="G40" s="29">
        <f>CEILING(F40,1)</f>
        <v>0</v>
      </c>
      <c r="H40" s="30">
        <f>IF(AND(G40&gt;0,G40*E40&lt;E41),0,G40*E40)</f>
        <v>0</v>
      </c>
    </row>
    <row r="41" spans="1:8" x14ac:dyDescent="0.25">
      <c r="A41" s="36" t="s">
        <v>76</v>
      </c>
      <c r="B41" s="37" t="s">
        <v>80</v>
      </c>
      <c r="C41" s="38" t="s">
        <v>18</v>
      </c>
      <c r="D41" s="39" t="s">
        <v>19</v>
      </c>
      <c r="E41" s="40">
        <v>3000</v>
      </c>
      <c r="F41" s="41"/>
      <c r="G41" s="42"/>
      <c r="H41" s="43">
        <f>IF(AND(G40&gt;0,H40=0),E41,0)</f>
        <v>0</v>
      </c>
    </row>
    <row r="42" spans="1:8" ht="19.5" customHeight="1" x14ac:dyDescent="0.25">
      <c r="A42" s="121" t="s">
        <v>81</v>
      </c>
      <c r="B42" s="122"/>
      <c r="C42" s="122"/>
      <c r="D42" s="122"/>
      <c r="E42" s="122"/>
      <c r="F42" s="122"/>
      <c r="G42" s="123">
        <f>SUM(H7:H41)</f>
        <v>37800</v>
      </c>
      <c r="H42" s="124"/>
    </row>
    <row r="43" spans="1:8" ht="9.9499999999999993" customHeight="1" x14ac:dyDescent="0.25"/>
    <row r="44" spans="1:8" ht="18" x14ac:dyDescent="0.25">
      <c r="A44" s="116" t="s">
        <v>82</v>
      </c>
      <c r="B44" s="117"/>
      <c r="C44" s="117"/>
      <c r="D44" s="117"/>
      <c r="E44" s="117"/>
      <c r="F44" s="117"/>
      <c r="G44" s="117"/>
      <c r="H44" s="118"/>
    </row>
    <row r="45" spans="1:8" x14ac:dyDescent="0.25">
      <c r="A45" s="10" t="s">
        <v>83</v>
      </c>
      <c r="B45" s="74">
        <v>1.1000000000000001</v>
      </c>
      <c r="C45" s="75" t="s">
        <v>84</v>
      </c>
      <c r="D45" s="74" t="s">
        <v>85</v>
      </c>
      <c r="E45" s="80">
        <v>1</v>
      </c>
      <c r="F45" s="109">
        <v>0</v>
      </c>
      <c r="G45" s="78">
        <f>IF(AND(F45&gt;0,F45&lt;100),100,F45)</f>
        <v>0</v>
      </c>
      <c r="H45" s="79">
        <f>E45*G45</f>
        <v>0</v>
      </c>
    </row>
    <row r="46" spans="1:8" x14ac:dyDescent="0.25">
      <c r="A46" s="1" t="s">
        <v>83</v>
      </c>
      <c r="B46" s="2">
        <v>2.1</v>
      </c>
      <c r="C46" s="4" t="s">
        <v>86</v>
      </c>
      <c r="D46" s="2" t="s">
        <v>85</v>
      </c>
      <c r="E46" s="3">
        <v>0.85</v>
      </c>
      <c r="F46" s="110">
        <v>0</v>
      </c>
      <c r="G46" s="95">
        <f t="shared" ref="G46:G50" si="3">IF(AND(F46&gt;0,F46&lt;100),100,F46)</f>
        <v>0</v>
      </c>
      <c r="H46" s="28">
        <f>E46*G46</f>
        <v>0</v>
      </c>
    </row>
    <row r="47" spans="1:8" x14ac:dyDescent="0.25">
      <c r="A47" s="1" t="s">
        <v>83</v>
      </c>
      <c r="B47" s="2">
        <v>2.2000000000000002</v>
      </c>
      <c r="C47" s="4" t="s">
        <v>87</v>
      </c>
      <c r="D47" s="2" t="s">
        <v>85</v>
      </c>
      <c r="E47" s="3">
        <v>8.5</v>
      </c>
      <c r="F47" s="110">
        <v>0</v>
      </c>
      <c r="G47" s="29">
        <f t="shared" si="3"/>
        <v>0</v>
      </c>
      <c r="H47" s="28">
        <f t="shared" ref="H47:H54" si="4">E47*G47</f>
        <v>0</v>
      </c>
    </row>
    <row r="48" spans="1:8" x14ac:dyDescent="0.25">
      <c r="A48" s="1" t="s">
        <v>83</v>
      </c>
      <c r="B48" s="2">
        <v>2.2999999999999998</v>
      </c>
      <c r="C48" s="4" t="s">
        <v>88</v>
      </c>
      <c r="D48" s="2" t="s">
        <v>85</v>
      </c>
      <c r="E48" s="3">
        <v>6.5</v>
      </c>
      <c r="F48" s="110">
        <v>0</v>
      </c>
      <c r="G48" s="29">
        <f t="shared" si="3"/>
        <v>0</v>
      </c>
      <c r="H48" s="28">
        <f t="shared" si="4"/>
        <v>0</v>
      </c>
    </row>
    <row r="49" spans="1:8" x14ac:dyDescent="0.25">
      <c r="A49" s="1" t="s">
        <v>83</v>
      </c>
      <c r="B49" s="2">
        <v>2.4</v>
      </c>
      <c r="C49" s="4" t="s">
        <v>89</v>
      </c>
      <c r="D49" s="2" t="s">
        <v>85</v>
      </c>
      <c r="E49" s="3">
        <v>6</v>
      </c>
      <c r="F49" s="110">
        <v>0</v>
      </c>
      <c r="G49" s="29">
        <f t="shared" si="3"/>
        <v>0</v>
      </c>
      <c r="H49" s="28">
        <f t="shared" si="4"/>
        <v>0</v>
      </c>
    </row>
    <row r="50" spans="1:8" x14ac:dyDescent="0.25">
      <c r="A50" s="1" t="s">
        <v>83</v>
      </c>
      <c r="B50" s="2">
        <v>2.5</v>
      </c>
      <c r="C50" s="4" t="s">
        <v>90</v>
      </c>
      <c r="D50" s="2" t="s">
        <v>85</v>
      </c>
      <c r="E50" s="3">
        <v>3.5</v>
      </c>
      <c r="F50" s="110">
        <v>0</v>
      </c>
      <c r="G50" s="29">
        <f t="shared" si="3"/>
        <v>0</v>
      </c>
      <c r="H50" s="28">
        <f t="shared" si="4"/>
        <v>0</v>
      </c>
    </row>
    <row r="51" spans="1:8" x14ac:dyDescent="0.25">
      <c r="A51" s="1" t="s">
        <v>83</v>
      </c>
      <c r="B51" s="2">
        <v>2.6</v>
      </c>
      <c r="C51" s="4" t="s">
        <v>91</v>
      </c>
      <c r="D51" s="2" t="s">
        <v>19</v>
      </c>
      <c r="E51" s="3">
        <v>1000</v>
      </c>
      <c r="F51" s="110">
        <v>0</v>
      </c>
      <c r="G51" s="6">
        <f>F51</f>
        <v>0</v>
      </c>
      <c r="H51" s="28">
        <f t="shared" si="4"/>
        <v>0</v>
      </c>
    </row>
    <row r="52" spans="1:8" x14ac:dyDescent="0.25">
      <c r="A52" s="1" t="s">
        <v>83</v>
      </c>
      <c r="B52" s="2">
        <v>2.7</v>
      </c>
      <c r="C52" s="4" t="s">
        <v>92</v>
      </c>
      <c r="D52" s="2" t="s">
        <v>19</v>
      </c>
      <c r="E52" s="3">
        <v>600</v>
      </c>
      <c r="F52" s="110">
        <v>0</v>
      </c>
      <c r="G52" s="6">
        <f t="shared" ref="G52:G54" si="5">F52</f>
        <v>0</v>
      </c>
      <c r="H52" s="28">
        <f t="shared" si="4"/>
        <v>0</v>
      </c>
    </row>
    <row r="53" spans="1:8" x14ac:dyDescent="0.25">
      <c r="A53" s="1" t="s">
        <v>83</v>
      </c>
      <c r="B53" s="2">
        <v>2.8</v>
      </c>
      <c r="C53" s="4" t="s">
        <v>93</v>
      </c>
      <c r="D53" s="2" t="s">
        <v>19</v>
      </c>
      <c r="E53" s="3">
        <v>300</v>
      </c>
      <c r="F53" s="110">
        <v>0</v>
      </c>
      <c r="G53" s="6">
        <f t="shared" si="5"/>
        <v>0</v>
      </c>
      <c r="H53" s="28">
        <f t="shared" si="4"/>
        <v>0</v>
      </c>
    </row>
    <row r="54" spans="1:8" x14ac:dyDescent="0.25">
      <c r="A54" s="36" t="s">
        <v>83</v>
      </c>
      <c r="B54" s="37">
        <v>2.9</v>
      </c>
      <c r="C54" s="38" t="s">
        <v>94</v>
      </c>
      <c r="D54" s="37" t="s">
        <v>19</v>
      </c>
      <c r="E54" s="44">
        <v>200</v>
      </c>
      <c r="F54" s="111">
        <v>0</v>
      </c>
      <c r="G54" s="6">
        <f t="shared" si="5"/>
        <v>0</v>
      </c>
      <c r="H54" s="43">
        <f t="shared" si="4"/>
        <v>0</v>
      </c>
    </row>
    <row r="55" spans="1:8" ht="17.25" customHeight="1" x14ac:dyDescent="0.25">
      <c r="A55" s="125" t="s">
        <v>95</v>
      </c>
      <c r="B55" s="126"/>
      <c r="C55" s="126"/>
      <c r="D55" s="126"/>
      <c r="E55" s="126"/>
      <c r="F55" s="126"/>
      <c r="G55" s="127">
        <f>SUM(H45:H54)</f>
        <v>0</v>
      </c>
      <c r="H55" s="128"/>
    </row>
    <row r="56" spans="1:8" s="34" customFormat="1" ht="11.25" x14ac:dyDescent="0.2">
      <c r="A56" s="62" t="s">
        <v>96</v>
      </c>
      <c r="B56" s="64"/>
      <c r="C56" s="64"/>
      <c r="D56" s="64"/>
      <c r="E56" s="64"/>
      <c r="F56" s="64"/>
      <c r="G56" s="64"/>
      <c r="H56" s="64"/>
    </row>
    <row r="57" spans="1:8" s="34" customFormat="1" ht="11.25" x14ac:dyDescent="0.2">
      <c r="A57" s="62" t="s">
        <v>97</v>
      </c>
      <c r="B57" s="62"/>
      <c r="C57" s="62"/>
      <c r="D57" s="63"/>
      <c r="E57" s="62"/>
      <c r="F57" s="62"/>
      <c r="G57" s="64"/>
      <c r="H57" s="64"/>
    </row>
    <row r="58" spans="1:8" s="34" customFormat="1" ht="5.0999999999999996" customHeight="1" x14ac:dyDescent="0.2">
      <c r="A58" s="62"/>
      <c r="B58" s="62"/>
      <c r="C58" s="62"/>
      <c r="D58" s="63"/>
      <c r="E58" s="62"/>
      <c r="F58" s="62"/>
      <c r="G58" s="64"/>
      <c r="H58" s="64"/>
    </row>
    <row r="59" spans="1:8" s="34" customFormat="1" ht="8.1" customHeight="1" x14ac:dyDescent="0.2">
      <c r="A59" s="59"/>
      <c r="B59" s="59"/>
      <c r="C59" s="59"/>
      <c r="D59" s="60"/>
      <c r="E59" s="59"/>
      <c r="F59" s="59"/>
      <c r="G59" s="61"/>
      <c r="H59" s="61"/>
    </row>
    <row r="60" spans="1:8" ht="24.95" customHeight="1" x14ac:dyDescent="0.25">
      <c r="A60" s="129" t="s">
        <v>98</v>
      </c>
      <c r="B60" s="129"/>
      <c r="C60" s="129"/>
      <c r="D60" s="129"/>
      <c r="E60" s="129"/>
      <c r="F60" s="130">
        <f>G42+G55</f>
        <v>37800</v>
      </c>
      <c r="G60" s="130"/>
      <c r="H60" s="130"/>
    </row>
    <row r="61" spans="1:8" s="33" customFormat="1" ht="8.1" customHeight="1" x14ac:dyDescent="0.3">
      <c r="A61" s="53"/>
      <c r="B61" s="53"/>
      <c r="C61" s="53"/>
      <c r="D61" s="53"/>
      <c r="E61" s="53"/>
      <c r="F61" s="53"/>
      <c r="G61" s="54"/>
      <c r="H61" s="54"/>
    </row>
    <row r="62" spans="1:8" s="33" customFormat="1" ht="5.0999999999999996" customHeight="1" x14ac:dyDescent="0.3">
      <c r="A62" s="31"/>
      <c r="B62" s="31"/>
      <c r="C62" s="31"/>
      <c r="D62" s="31"/>
      <c r="E62" s="31"/>
      <c r="F62" s="31"/>
      <c r="G62" s="32"/>
      <c r="H62" s="32"/>
    </row>
    <row r="63" spans="1:8" x14ac:dyDescent="0.25">
      <c r="A63" s="119" t="s">
        <v>99</v>
      </c>
      <c r="B63" s="119"/>
      <c r="C63" s="119"/>
      <c r="D63" s="7"/>
      <c r="E63" s="5"/>
      <c r="F63" s="5"/>
      <c r="G63" s="18"/>
      <c r="H63" s="18"/>
    </row>
    <row r="64" spans="1:8" ht="14.25" x14ac:dyDescent="0.25">
      <c r="A64" s="5" t="s">
        <v>100</v>
      </c>
      <c r="B64" s="5"/>
      <c r="C64" s="120" t="s">
        <v>101</v>
      </c>
      <c r="D64" s="120"/>
      <c r="E64" s="120"/>
      <c r="F64" s="120"/>
      <c r="G64" s="120"/>
      <c r="H64" s="120"/>
    </row>
    <row r="65" spans="1:8" x14ac:dyDescent="0.25">
      <c r="A65" s="5" t="s">
        <v>102</v>
      </c>
      <c r="B65" s="18"/>
      <c r="C65" s="120" t="s">
        <v>103</v>
      </c>
      <c r="D65" s="120"/>
      <c r="E65" s="120"/>
      <c r="F65" s="120"/>
      <c r="G65" s="120"/>
      <c r="H65" s="120"/>
    </row>
    <row r="66" spans="1:8" x14ac:dyDescent="0.25">
      <c r="A66" s="45" t="s">
        <v>104</v>
      </c>
      <c r="B66" s="35"/>
      <c r="C66" s="46" t="s">
        <v>105</v>
      </c>
      <c r="D66" s="47"/>
      <c r="E66" s="48"/>
      <c r="F66" s="49"/>
      <c r="G66" s="50"/>
      <c r="H66" s="51"/>
    </row>
    <row r="67" spans="1:8" ht="5.0999999999999996" customHeight="1" x14ac:dyDescent="0.25">
      <c r="A67" s="52"/>
      <c r="B67" s="52"/>
      <c r="C67" s="52"/>
      <c r="D67" s="52"/>
      <c r="E67" s="52"/>
      <c r="F67" s="52"/>
      <c r="G67" s="52"/>
      <c r="H67" s="52"/>
    </row>
    <row r="68" spans="1:8" s="27" customFormat="1" ht="5.0999999999999996" customHeight="1" x14ac:dyDescent="0.25">
      <c r="A68" s="35"/>
      <c r="B68" s="35"/>
      <c r="C68" s="35"/>
      <c r="D68" s="35"/>
      <c r="E68" s="35"/>
      <c r="F68" s="35"/>
      <c r="G68" s="35"/>
      <c r="H68" s="35"/>
    </row>
    <row r="69" spans="1:8" x14ac:dyDescent="0.25">
      <c r="A69" s="119" t="s">
        <v>106</v>
      </c>
      <c r="B69" s="119"/>
      <c r="C69" s="119"/>
      <c r="D69" s="18"/>
      <c r="E69" s="18"/>
      <c r="F69" s="18"/>
      <c r="G69" s="18"/>
      <c r="H69" s="18"/>
    </row>
    <row r="70" spans="1:8" x14ac:dyDescent="0.25">
      <c r="A70" s="5" t="s">
        <v>100</v>
      </c>
      <c r="B70" s="18"/>
      <c r="C70" s="120" t="s">
        <v>107</v>
      </c>
      <c r="D70" s="120"/>
      <c r="E70" s="120"/>
      <c r="F70" s="120"/>
      <c r="G70" s="120"/>
      <c r="H70" s="120"/>
    </row>
    <row r="71" spans="1:8" x14ac:dyDescent="0.25">
      <c r="A71" s="5" t="s">
        <v>108</v>
      </c>
      <c r="B71" s="18"/>
      <c r="C71" s="120" t="s">
        <v>109</v>
      </c>
      <c r="D71" s="120"/>
      <c r="E71" s="120"/>
      <c r="F71" s="120"/>
      <c r="G71" s="120"/>
      <c r="H71" s="120"/>
    </row>
    <row r="72" spans="1:8" x14ac:dyDescent="0.25">
      <c r="A72" s="45" t="s">
        <v>104</v>
      </c>
      <c r="B72" s="35"/>
      <c r="C72" s="46" t="s">
        <v>105</v>
      </c>
      <c r="D72" s="47"/>
      <c r="E72" s="48"/>
      <c r="F72" s="49"/>
      <c r="G72" s="50"/>
      <c r="H72" s="51"/>
    </row>
    <row r="73" spans="1:8" ht="5.0999999999999996" customHeight="1" x14ac:dyDescent="0.25">
      <c r="A73" s="84"/>
      <c r="B73" s="85"/>
      <c r="C73" s="86"/>
      <c r="D73" s="87"/>
      <c r="E73" s="88"/>
      <c r="F73" s="89"/>
      <c r="G73" s="90"/>
      <c r="H73" s="91"/>
    </row>
  </sheetData>
  <sheetProtection password="8D8C" sheet="1" objects="1" scenarios="1" selectLockedCells="1"/>
  <mergeCells count="17">
    <mergeCell ref="A69:C69"/>
    <mergeCell ref="C70:H70"/>
    <mergeCell ref="A42:F42"/>
    <mergeCell ref="G42:H42"/>
    <mergeCell ref="C71:H71"/>
    <mergeCell ref="C64:H64"/>
    <mergeCell ref="C65:H65"/>
    <mergeCell ref="A63:C63"/>
    <mergeCell ref="A55:F55"/>
    <mergeCell ref="G55:H55"/>
    <mergeCell ref="A60:E60"/>
    <mergeCell ref="F60:H60"/>
    <mergeCell ref="C1:H1"/>
    <mergeCell ref="C2:H2"/>
    <mergeCell ref="C3:H3"/>
    <mergeCell ref="A5:H5"/>
    <mergeCell ref="A44:H44"/>
  </mergeCells>
  <dataValidations count="2">
    <dataValidation type="whole" operator="greaterThanOrEqual" allowBlank="1" showInputMessage="1" showErrorMessage="1" errorTitle="Chyba" error="Povoleno zadávat pouze celé číslo!" sqref="F19 F17">
      <formula1>0</formula1>
    </dataValidation>
    <dataValidation type="whole" operator="greaterThanOrEqual" allowBlank="1" showErrorMessage="1" errorTitle="Chyba" error="Povoleno zadávat pouze celé číslo!" prompt="_x000a_" sqref="F40">
      <formula1>0</formula1>
    </dataValidation>
  </dataValidations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79" orientation="portrait"/>
  <headerFooter>
    <oddHeader>&amp;CSPECIFIKACE K FAKTUŘE&amp;RPlatná od 1. 1. 2017</oddHeader>
    <oddFooter>&amp;C&amp;P z &amp;N&amp;R&amp;A</oddFooter>
  </headerFooter>
  <ignoredErrors>
    <ignoredError sqref="H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SPEFA_2017_v1_20161219</vt:lpstr>
    </vt:vector>
  </TitlesOfParts>
  <Company>EON-IT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k faktuře_2017</dc:title>
  <dc:creator>Karásková Irena Ing.</dc:creator>
  <cp:keywords>spefa2017</cp:keywords>
  <cp:lastModifiedBy>Geonet PC1</cp:lastModifiedBy>
  <cp:lastPrinted>2016-01-11T13:58:30Z</cp:lastPrinted>
  <dcterms:created xsi:type="dcterms:W3CDTF">2015-11-30T19:42:11Z</dcterms:created>
  <dcterms:modified xsi:type="dcterms:W3CDTF">2017-01-30T08:59:37Z</dcterms:modified>
  <cp:category>platnost od 1. 1. 2016</cp:category>
</cp:coreProperties>
</file>