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G:\TEAM\ECD\VZ\04_Zadavaci_rizení_PRUBEH\Foldesi\VZ_Dod_plast_kabel_skrini_I\01_Zadavaci_dokumentace\ZD_20_09_24\"/>
    </mc:Choice>
  </mc:AlternateContent>
  <xr:revisionPtr revIDLastSave="0" documentId="8_{E96BD788-524E-40F7-AAD0-CAD3954125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delový případ pro zpracování " sheetId="2" r:id="rId1"/>
  </sheets>
  <definedNames>
    <definedName name="_xlnm.Print_Area" localSheetId="0">'Modelový případ pro zpracování '!$A$5:$S$88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2" l="1"/>
  <c r="N70" i="2" s="1"/>
  <c r="M69" i="2"/>
  <c r="N69" i="2" s="1"/>
  <c r="M66" i="2"/>
  <c r="N66" i="2" s="1"/>
  <c r="M65" i="2"/>
  <c r="N65" i="2" s="1"/>
  <c r="M64" i="2"/>
  <c r="N64" i="2" s="1"/>
  <c r="C20" i="2"/>
  <c r="C25" i="2"/>
  <c r="L72" i="2" s="1"/>
  <c r="N87" i="2"/>
  <c r="N86" i="2"/>
  <c r="N85" i="2"/>
  <c r="N84" i="2"/>
  <c r="N83" i="2"/>
  <c r="M82" i="2"/>
  <c r="N82" i="2" s="1"/>
  <c r="E82" i="2"/>
  <c r="M81" i="2"/>
  <c r="N81" i="2" s="1"/>
  <c r="E81" i="2"/>
  <c r="M80" i="2"/>
  <c r="N80" i="2" s="1"/>
  <c r="E80" i="2"/>
  <c r="F80" i="2" s="1"/>
  <c r="G80" i="2" s="1"/>
  <c r="M79" i="2"/>
  <c r="N79" i="2" s="1"/>
  <c r="E79" i="2"/>
  <c r="M78" i="2"/>
  <c r="N78" i="2" s="1"/>
  <c r="E78" i="2"/>
  <c r="M77" i="2"/>
  <c r="N77" i="2" s="1"/>
  <c r="E77" i="2"/>
  <c r="M76" i="2"/>
  <c r="N76" i="2" s="1"/>
  <c r="E76" i="2"/>
  <c r="M75" i="2"/>
  <c r="N75" i="2" s="1"/>
  <c r="E75" i="2"/>
  <c r="M74" i="2"/>
  <c r="N74" i="2" s="1"/>
  <c r="E74" i="2"/>
  <c r="F74" i="2" s="1"/>
  <c r="G74" i="2" s="1"/>
  <c r="M73" i="2"/>
  <c r="N73" i="2" s="1"/>
  <c r="E73" i="2"/>
  <c r="M72" i="2"/>
  <c r="N72" i="2" s="1"/>
  <c r="E72" i="2"/>
  <c r="M71" i="2"/>
  <c r="N71" i="2" s="1"/>
  <c r="E71" i="2"/>
  <c r="M68" i="2"/>
  <c r="N68" i="2" s="1"/>
  <c r="E68" i="2"/>
  <c r="M67" i="2"/>
  <c r="N67" i="2" s="1"/>
  <c r="E67" i="2"/>
  <c r="E64" i="2"/>
  <c r="M63" i="2"/>
  <c r="N63" i="2" s="1"/>
  <c r="E63" i="2"/>
  <c r="M62" i="2"/>
  <c r="N62" i="2" s="1"/>
  <c r="E62" i="2"/>
  <c r="M61" i="2"/>
  <c r="N61" i="2" s="1"/>
  <c r="E61" i="2"/>
  <c r="M60" i="2"/>
  <c r="N60" i="2" s="1"/>
  <c r="E60" i="2"/>
  <c r="M59" i="2"/>
  <c r="N59" i="2" s="1"/>
  <c r="E59" i="2"/>
  <c r="M58" i="2"/>
  <c r="N58" i="2" s="1"/>
  <c r="E58" i="2"/>
  <c r="M57" i="2"/>
  <c r="N57" i="2" s="1"/>
  <c r="E57" i="2"/>
  <c r="M56" i="2"/>
  <c r="N56" i="2" s="1"/>
  <c r="E56" i="2"/>
  <c r="M55" i="2"/>
  <c r="N55" i="2" s="1"/>
  <c r="E55" i="2"/>
  <c r="M54" i="2"/>
  <c r="N54" i="2" s="1"/>
  <c r="E54" i="2"/>
  <c r="M53" i="2"/>
  <c r="N53" i="2" s="1"/>
  <c r="E53" i="2"/>
  <c r="L80" i="2"/>
  <c r="L64" i="2"/>
  <c r="L59" i="2"/>
  <c r="L53" i="2"/>
  <c r="L58" i="2"/>
  <c r="L54" i="2" l="1"/>
  <c r="L83" i="2"/>
  <c r="L60" i="2"/>
  <c r="L82" i="2"/>
  <c r="L62" i="2"/>
  <c r="L73" i="2"/>
  <c r="L74" i="2"/>
  <c r="L55" i="2"/>
  <c r="L68" i="2"/>
  <c r="L61" i="2"/>
  <c r="L75" i="2"/>
  <c r="L63" i="2"/>
  <c r="L56" i="2"/>
  <c r="F54" i="2"/>
  <c r="G54" i="2" s="1"/>
  <c r="F61" i="2"/>
  <c r="G61" i="2" s="1"/>
  <c r="L76" i="2"/>
  <c r="L78" i="2"/>
  <c r="L79" i="2"/>
  <c r="L57" i="2"/>
  <c r="L84" i="2"/>
  <c r="L67" i="2"/>
  <c r="L77" i="2"/>
  <c r="K82" i="2"/>
  <c r="K53" i="2"/>
  <c r="F82" i="2"/>
  <c r="G82" i="2" s="1"/>
  <c r="K80" i="2"/>
  <c r="K61" i="2"/>
  <c r="F84" i="2"/>
  <c r="G84" i="2" s="1"/>
  <c r="K78" i="2"/>
  <c r="F75" i="2"/>
  <c r="G75" i="2" s="1"/>
  <c r="K77" i="2"/>
  <c r="K59" i="2"/>
  <c r="K81" i="2"/>
  <c r="F53" i="2"/>
  <c r="G53" i="2" s="1"/>
  <c r="F59" i="2"/>
  <c r="G59" i="2" s="1"/>
  <c r="K76" i="2"/>
  <c r="F68" i="2"/>
  <c r="G68" i="2" s="1"/>
  <c r="F64" i="2"/>
  <c r="G64" i="2" s="1"/>
  <c r="L69" i="2"/>
  <c r="K74" i="2"/>
  <c r="K57" i="2"/>
  <c r="F77" i="2"/>
  <c r="G77" i="2" s="1"/>
  <c r="K55" i="2"/>
  <c r="K69" i="2"/>
  <c r="F81" i="2"/>
  <c r="G81" i="2" s="1"/>
  <c r="K75" i="2"/>
  <c r="F73" i="2"/>
  <c r="G73" i="2" s="1"/>
  <c r="F58" i="2"/>
  <c r="G58" i="2" s="1"/>
  <c r="K83" i="2"/>
  <c r="F71" i="2"/>
  <c r="G71" i="2" s="1"/>
  <c r="L65" i="2"/>
  <c r="K56" i="2"/>
  <c r="K71" i="2"/>
  <c r="K62" i="2"/>
  <c r="F78" i="2"/>
  <c r="G78" i="2" s="1"/>
  <c r="F55" i="2"/>
  <c r="G55" i="2" s="1"/>
  <c r="K65" i="2"/>
  <c r="L70" i="2"/>
  <c r="K63" i="2"/>
  <c r="K84" i="2"/>
  <c r="F67" i="2"/>
  <c r="G67" i="2" s="1"/>
  <c r="K79" i="2"/>
  <c r="K73" i="2"/>
  <c r="K70" i="2"/>
  <c r="L66" i="2"/>
  <c r="F62" i="2"/>
  <c r="G62" i="2" s="1"/>
  <c r="K68" i="2"/>
  <c r="K72" i="2"/>
  <c r="K67" i="2"/>
  <c r="F79" i="2"/>
  <c r="G79" i="2" s="1"/>
  <c r="K66" i="2"/>
  <c r="F56" i="2"/>
  <c r="G56" i="2" s="1"/>
  <c r="K58" i="2"/>
  <c r="K60" i="2"/>
  <c r="K64" i="2"/>
  <c r="F63" i="2"/>
  <c r="G63" i="2" s="1"/>
  <c r="F69" i="2"/>
  <c r="G69" i="2" s="1"/>
  <c r="F65" i="2"/>
  <c r="G65" i="2" s="1"/>
  <c r="F70" i="2"/>
  <c r="G70" i="2" s="1"/>
  <c r="F66" i="2"/>
  <c r="G66" i="2" s="1"/>
  <c r="C28" i="2"/>
  <c r="C29" i="2" s="1"/>
  <c r="L71" i="2"/>
  <c r="L81" i="2"/>
  <c r="K54" i="2"/>
  <c r="F72" i="2"/>
  <c r="G72" i="2" s="1"/>
  <c r="F76" i="2"/>
  <c r="G76" i="2" s="1"/>
  <c r="F57" i="2"/>
  <c r="G57" i="2" s="1"/>
  <c r="C36" i="2"/>
  <c r="C37" i="2" s="1"/>
  <c r="C32" i="2"/>
  <c r="C33" i="2" s="1"/>
  <c r="F60" i="2"/>
  <c r="G60" i="2" s="1"/>
  <c r="P64" i="2" l="1"/>
  <c r="P53" i="2"/>
  <c r="S53" i="2" s="1"/>
  <c r="P70" i="2"/>
  <c r="S70" i="2" s="1"/>
  <c r="P87" i="2"/>
  <c r="S87" i="2" s="1"/>
  <c r="P81" i="2"/>
  <c r="S81" i="2" s="1"/>
  <c r="P66" i="2"/>
  <c r="S66" i="2" s="1"/>
  <c r="P65" i="2"/>
  <c r="S65" i="2" s="1"/>
  <c r="P69" i="2"/>
  <c r="S69" i="2" s="1"/>
  <c r="P60" i="2"/>
  <c r="S60" i="2" s="1"/>
  <c r="P58" i="2"/>
  <c r="S58" i="2" s="1"/>
  <c r="P77" i="2"/>
  <c r="S77" i="2" s="1"/>
  <c r="P82" i="2"/>
  <c r="S82" i="2" s="1"/>
  <c r="P61" i="2"/>
  <c r="S61" i="2" s="1"/>
  <c r="P79" i="2"/>
  <c r="S79" i="2" s="1"/>
  <c r="P76" i="2"/>
  <c r="S76" i="2" s="1"/>
  <c r="P78" i="2"/>
  <c r="S78" i="2" s="1"/>
  <c r="P71" i="2"/>
  <c r="S71" i="2" s="1"/>
  <c r="P68" i="2"/>
  <c r="S68" i="2" s="1"/>
  <c r="P83" i="2"/>
  <c r="S83" i="2" s="1"/>
  <c r="P54" i="2"/>
  <c r="S54" i="2" s="1"/>
  <c r="P62" i="2"/>
  <c r="S62" i="2" s="1"/>
  <c r="P80" i="2"/>
  <c r="S80" i="2" s="1"/>
  <c r="P67" i="2"/>
  <c r="S67" i="2" s="1"/>
  <c r="P57" i="2"/>
  <c r="S57" i="2" s="1"/>
  <c r="P59" i="2"/>
  <c r="S59" i="2" s="1"/>
  <c r="P63" i="2"/>
  <c r="S63" i="2" s="1"/>
  <c r="P73" i="2"/>
  <c r="S73" i="2" s="1"/>
  <c r="P85" i="2"/>
  <c r="S85" i="2" s="1"/>
  <c r="P74" i="2"/>
  <c r="S74" i="2" s="1"/>
  <c r="P55" i="2"/>
  <c r="S55" i="2" s="1"/>
  <c r="S64" i="2"/>
  <c r="P84" i="2"/>
  <c r="S84" i="2" s="1"/>
  <c r="P56" i="2"/>
  <c r="S56" i="2" s="1"/>
  <c r="P86" i="2"/>
  <c r="S86" i="2" s="1"/>
  <c r="P72" i="2"/>
  <c r="S72" i="2" s="1"/>
  <c r="P75" i="2"/>
  <c r="S75" i="2" s="1"/>
  <c r="S88" i="2" l="1"/>
</calcChain>
</file>

<file path=xl/sharedStrings.xml><?xml version="1.0" encoding="utf-8"?>
<sst xmlns="http://schemas.openxmlformats.org/spreadsheetml/2006/main" count="92" uniqueCount="88">
  <si>
    <t>cena/100kg mědi:</t>
  </si>
  <si>
    <t>základní stanovená cena</t>
  </si>
  <si>
    <t>nová cena včetně 1% odběrných nákladů (DEL+1%)</t>
  </si>
  <si>
    <t>rozdíl pro přepočet cen (K.)</t>
  </si>
  <si>
    <t>cena/kg stříbra:</t>
  </si>
  <si>
    <t xml:space="preserve">nová cena </t>
  </si>
  <si>
    <t>rozdíl ceny Cu a Ag přípojnic</t>
  </si>
  <si>
    <t xml:space="preserve">aktuální cena pojistkové lišty vel.00   </t>
  </si>
  <si>
    <t xml:space="preserve">aktuální cena pojistkové lišty vel.2  </t>
  </si>
  <si>
    <t xml:space="preserve">aktuální cena rozpojovací lišty vel.2  </t>
  </si>
  <si>
    <t>ROZVÁDĚČ - KOMPLET</t>
  </si>
  <si>
    <t>SAP-Nr.</t>
  </si>
  <si>
    <t>Položka</t>
  </si>
  <si>
    <t>Celková cena EUR bez DPH</t>
  </si>
  <si>
    <t>Celková nabídková cena EUR bez DPH</t>
  </si>
  <si>
    <t>Název položky</t>
  </si>
  <si>
    <t>kalkulační odběrné množství</t>
  </si>
  <si>
    <t xml:space="preserve">vysoutěžená cena pojistkového odpínače vel.00  </t>
  </si>
  <si>
    <t xml:space="preserve">vysoutěžená cena pojistkového odpínače vel.2  </t>
  </si>
  <si>
    <t xml:space="preserve">vysoutěžená cena rozpojovacího odpínače vel.2  </t>
  </si>
  <si>
    <t>cena montáže pojistkového odpínače:</t>
  </si>
  <si>
    <t>Skříň kabelová  SR 332 pilíř</t>
  </si>
  <si>
    <t>Skříň kabelová  SR 332 do výklenku</t>
  </si>
  <si>
    <t>Skříň kabelová  SR 452 pilíř</t>
  </si>
  <si>
    <t>Skříň kabelová  SR 452 do výklenku</t>
  </si>
  <si>
    <t>Skříň kabelová  SR 432 pilíř</t>
  </si>
  <si>
    <t>Skříň kabelová  SR 432 do výklenku</t>
  </si>
  <si>
    <t>Skříň kabelová  SR 552 pilíř</t>
  </si>
  <si>
    <t>Skříň kabelová  SR 552 do výklenku</t>
  </si>
  <si>
    <t>Skříň kabelová  SR 532 pilíř</t>
  </si>
  <si>
    <t>Skříň kabelová  SR 532 do výklenku</t>
  </si>
  <si>
    <t>Skříň kabelová  SR 652 pilíř</t>
  </si>
  <si>
    <t>Skříň kabelová  SR 652 do výklenku</t>
  </si>
  <si>
    <t>Skříň kabelová  SR 754 pilíř</t>
  </si>
  <si>
    <t>Skříň kabelová  SR 754 do výklenku</t>
  </si>
  <si>
    <t>Skříň kabelová  SD 632 pilíř</t>
  </si>
  <si>
    <t>Skříň kabelová  SD 632 do výklenku</t>
  </si>
  <si>
    <t>Skříň kabelová  SD 752 pilíř</t>
  </si>
  <si>
    <t>Skříň kabelová  SD 752 do výklenku</t>
  </si>
  <si>
    <t>Skříň kabelová  SD 732 pilíř</t>
  </si>
  <si>
    <t>Skříň kabelová  SD 732 do výklenku</t>
  </si>
  <si>
    <t>Skříň kabelová  SD 852 pilíř</t>
  </si>
  <si>
    <t>Skříň kabelová  SD 832 pilíř</t>
  </si>
  <si>
    <t>Skříň kabelová  SD 832 do výklenku</t>
  </si>
  <si>
    <t>Skříň kabelová  SD 932 pilíř</t>
  </si>
  <si>
    <t>Skříň kabelová  SD 932 do výklenku</t>
  </si>
  <si>
    <t>Skříň kabelová  SD 952 pilíř</t>
  </si>
  <si>
    <t>Odpínač poj. lišt. vel. 2 400A-skříň (sada)</t>
  </si>
  <si>
    <t xml:space="preserve">Odpínač poj. lišt. vel. 00 160A-skříň (sada)           </t>
  </si>
  <si>
    <t>rozváděč
vysoutěžená cena
včetně Cu přípojnic
bez pojistkových odpínačů</t>
  </si>
  <si>
    <t>rozváděč
hmotnost Cu přípojnic</t>
  </si>
  <si>
    <t>rozváděč
rozdíl ceny Cu přípojnic</t>
  </si>
  <si>
    <t>rozváděč
aktuální cena
včetně Cu přípojnic
bez pojistkových odpínačů</t>
  </si>
  <si>
    <t>počet pojistkových odpínačů vel.00</t>
  </si>
  <si>
    <t>počet pojistkových odpínačů vel.2</t>
  </si>
  <si>
    <t>počet rozpojovacích odpínačů vel.2</t>
  </si>
  <si>
    <t>pojistkové odpínače
rozdíl ceny Cu v odpínačích</t>
  </si>
  <si>
    <t>pojistkové odpínače
rozdíl ceny Ag v odpínačích</t>
  </si>
  <si>
    <t>cena montáže pojistkových odpínačů</t>
  </si>
  <si>
    <t>výrobek
vysoutěžená cena
včetně Cu přípojnic
včetně pojistkových odpínačů a montáže</t>
  </si>
  <si>
    <t>výrobek
aktuální cena
včetně Cu přípojnic
včetně pojistkových odpínačů a montáže</t>
  </si>
  <si>
    <t>POJISTKOVÉ ODPÍNAČE</t>
  </si>
  <si>
    <t>ROZVÁDĚČ - BEZ POJISTKOVÝCH ODPÍNAČŮ</t>
  </si>
  <si>
    <t>hmotnost Cu v odpínači vel.00:</t>
  </si>
  <si>
    <t>hmotnost Cu v odpínači vel.2:</t>
  </si>
  <si>
    <t>hmotnost Cu v rozpojovacím odpínači vel.2:</t>
  </si>
  <si>
    <t>hmotnost Ag v odpínači vel.00:</t>
  </si>
  <si>
    <t>hmotnost Ag v odpínači vel.2:</t>
  </si>
  <si>
    <t>hmotnost Ag v rozpojovacím odpínači vel.2:</t>
  </si>
  <si>
    <t>hmotnost Cu - velikost DIN 00:</t>
  </si>
  <si>
    <t>hmotnost Cu - velikost DIN 0:</t>
  </si>
  <si>
    <t>hmotnost Cu - velikost DIN 1:</t>
  </si>
  <si>
    <t>hmotnost Cu - velikost DIN 2:</t>
  </si>
  <si>
    <t>Protiplakátová úprava SR, SD - výklenek</t>
  </si>
  <si>
    <t>Protiplakátová úprava SR, SD - pilíř</t>
  </si>
  <si>
    <t>Zvýšení krytí IP54 pro skříně SR, SD</t>
  </si>
  <si>
    <t>Skříň kabelová  SR 632 pilíř</t>
  </si>
  <si>
    <t>Skříň kabelová  SR 632 do výklenku</t>
  </si>
  <si>
    <t>Skříň kabelová  SR 732 pilíř</t>
  </si>
  <si>
    <t>Skříň kabelová  SR 732 do výklenku</t>
  </si>
  <si>
    <t>účastník je povinen vyplnit všechna žlutě označená pole</t>
  </si>
  <si>
    <t>Příloha 5b</t>
  </si>
  <si>
    <t>Dodávky plastových kabelových skříní I</t>
  </si>
  <si>
    <t>Část B</t>
  </si>
  <si>
    <t>Modelový případ pro zpracování nabídkové ceny</t>
  </si>
  <si>
    <t xml:space="preserve">Základem cen je sazba mědi ve výši 300 EUR/100kg a a sazba stříbra 300 EUR/1kg. Úprava hodnot mědi a stříbra se provádí pololetně vždy k 15. dni příslušného pololetí. Základem je nejnižší DEL sazba pro měď z posledního dne předcházejícího pololetí plus odběrné náklady ve výši 1% a nejnižší sazba pro stříbro z posledního dne předcházejícího pololetí. Ceny budou vždy na následující pololetí aktualizovány v návaznosti na vývoj cen Cu a Ag (DEL) ve vazbě na tabulku uvádějící váhou kovu Cu a Ag u jednotlivých položek. </t>
  </si>
  <si>
    <t>Zdrojem pro ceny Cu je https://www.westmetall.com/en/markdaten.php?action=table&amp;field=WM_Cu_low</t>
  </si>
  <si>
    <r>
      <rPr>
        <sz val="14"/>
        <rFont val="Arial"/>
        <family val="2"/>
        <charset val="238"/>
      </rPr>
      <t>Zdrojem pro ceny Ag je</t>
    </r>
    <r>
      <rPr>
        <u/>
        <sz val="14"/>
        <rFont val="Arial"/>
        <family val="2"/>
        <charset val="238"/>
      </rPr>
      <t xml:space="preserve"> https://www.heraeus.com/de/hpm/market_reports/prices/historical_hu.html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</si>
</sst>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\ yy"/>
    <numFmt numFmtId="165" formatCode="#,##0.00\ [$€-1]"/>
    <numFmt numFmtId="166" formatCode="0.000"/>
    <numFmt numFmtId="167" formatCode="General&quot; kg&quot;"/>
    <numFmt numFmtId="168" formatCode="_-* #,##0.00&quot; Kč&quot;_-;\-* #,##0.00&quot; Kč&quot;_-;_-* \-??&quot; Kč&quot;_-;_-@_-"/>
    <numFmt numFmtId="169" formatCode="#,##0.00\ [$€-1];\-#,##0.00\ [$€-1]"/>
    <numFmt numFmtId="170" formatCode="#,##0.00000&quot; Kč&quot;;\-#,##0.00000&quot; Kč&quot;"/>
    <numFmt numFmtId="171" formatCode="#,##0.00&quot; Kč&quot;;\-#,##0.00&quot; Kč&quot;"/>
  </numFmts>
  <fonts count="3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u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u/>
      <sz val="14"/>
      <name val="Arial"/>
      <family val="2"/>
      <charset val="238"/>
    </font>
    <font>
      <b/>
      <sz val="10"/>
      <name val="Arial"/>
      <family val="2"/>
    </font>
    <font>
      <b/>
      <sz val="10"/>
      <color indexed="10"/>
      <name val="Arial"/>
      <family val="2"/>
      <charset val="238"/>
    </font>
    <font>
      <sz val="14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7"/>
      </patternFill>
    </fill>
    <fill>
      <patternFill patternType="solid">
        <fgColor indexed="13"/>
        <bgColor indexed="52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9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5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136">
    <xf numFmtId="0" fontId="0" fillId="0" borderId="0" xfId="0"/>
    <xf numFmtId="0" fontId="18" fillId="0" borderId="0" xfId="0" applyFont="1"/>
    <xf numFmtId="0" fontId="20" fillId="24" borderId="0" xfId="0" applyFont="1" applyFill="1"/>
    <xf numFmtId="0" fontId="18" fillId="0" borderId="0" xfId="0" applyFont="1" applyAlignment="1">
      <alignment horizontal="center"/>
    </xf>
    <xf numFmtId="0" fontId="20" fillId="24" borderId="0" xfId="0" applyFont="1" applyFill="1" applyAlignment="1">
      <alignment wrapText="1"/>
    </xf>
    <xf numFmtId="0" fontId="0" fillId="24" borderId="0" xfId="0" applyFill="1"/>
    <xf numFmtId="164" fontId="18" fillId="0" borderId="0" xfId="0" applyNumberFormat="1" applyFont="1" applyAlignment="1">
      <alignment horizontal="left" wrapText="1"/>
    </xf>
    <xf numFmtId="165" fontId="0" fillId="4" borderId="10" xfId="0" applyNumberFormat="1" applyFill="1" applyBorder="1" applyAlignment="1" applyProtection="1">
      <alignment horizontal="center" wrapText="1"/>
      <protection locked="0"/>
    </xf>
    <xf numFmtId="0" fontId="21" fillId="24" borderId="0" xfId="0" applyFont="1" applyFill="1" applyAlignment="1">
      <alignment horizontal="right"/>
    </xf>
    <xf numFmtId="0" fontId="18" fillId="0" borderId="0" xfId="0" applyFont="1" applyAlignment="1">
      <alignment horizontal="left" wrapText="1"/>
    </xf>
    <xf numFmtId="165" fontId="22" fillId="10" borderId="11" xfId="0" applyNumberFormat="1" applyFont="1" applyFill="1" applyBorder="1" applyAlignment="1" applyProtection="1">
      <alignment horizontal="center" wrapText="1"/>
      <protection locked="0"/>
    </xf>
    <xf numFmtId="167" fontId="0" fillId="24" borderId="0" xfId="0" applyNumberFormat="1" applyFill="1" applyAlignment="1">
      <alignment horizontal="center" wrapText="1"/>
    </xf>
    <xf numFmtId="165" fontId="24" fillId="0" borderId="11" xfId="0" applyNumberFormat="1" applyFont="1" applyBorder="1" applyAlignment="1">
      <alignment horizontal="center" wrapText="1"/>
    </xf>
    <xf numFmtId="0" fontId="24" fillId="24" borderId="0" xfId="0" applyFont="1" applyFill="1" applyAlignment="1">
      <alignment horizontal="left" wrapText="1"/>
    </xf>
    <xf numFmtId="165" fontId="24" fillId="0" borderId="0" xfId="0" applyNumberFormat="1" applyFont="1" applyAlignment="1">
      <alignment horizontal="center" wrapText="1"/>
    </xf>
    <xf numFmtId="167" fontId="0" fillId="0" borderId="0" xfId="0" applyNumberFormat="1" applyAlignment="1">
      <alignment horizontal="center" wrapText="1"/>
    </xf>
    <xf numFmtId="0" fontId="0" fillId="24" borderId="0" xfId="0" applyFill="1" applyAlignment="1">
      <alignment horizontal="right"/>
    </xf>
    <xf numFmtId="165" fontId="23" fillId="0" borderId="12" xfId="0" applyNumberFormat="1" applyFont="1" applyBorder="1" applyAlignment="1">
      <alignment horizontal="center" wrapText="1"/>
    </xf>
    <xf numFmtId="165" fontId="23" fillId="0" borderId="0" xfId="0" applyNumberFormat="1" applyFont="1" applyAlignment="1">
      <alignment horizontal="center" wrapText="1"/>
    </xf>
    <xf numFmtId="0" fontId="0" fillId="24" borderId="0" xfId="0" applyFill="1" applyAlignment="1">
      <alignment horizontal="left"/>
    </xf>
    <xf numFmtId="164" fontId="23" fillId="0" borderId="0" xfId="0" applyNumberFormat="1" applyFont="1" applyAlignment="1">
      <alignment horizontal="left" wrapText="1"/>
    </xf>
    <xf numFmtId="0" fontId="0" fillId="0" borderId="0" xfId="0" applyAlignment="1">
      <alignment horizontal="right"/>
    </xf>
    <xf numFmtId="0" fontId="21" fillId="24" borderId="0" xfId="0" applyFont="1" applyFill="1" applyAlignment="1">
      <alignment horizontal="right" wrapText="1"/>
    </xf>
    <xf numFmtId="0" fontId="18" fillId="24" borderId="0" xfId="0" applyFont="1" applyFill="1"/>
    <xf numFmtId="0" fontId="21" fillId="24" borderId="12" xfId="0" applyFont="1" applyFill="1" applyBorder="1" applyAlignment="1">
      <alignment textRotation="90" wrapText="1"/>
    </xf>
    <xf numFmtId="0" fontId="27" fillId="24" borderId="12" xfId="0" applyFont="1" applyFill="1" applyBorder="1" applyAlignment="1">
      <alignment textRotation="90" wrapText="1"/>
    </xf>
    <xf numFmtId="0" fontId="28" fillId="24" borderId="12" xfId="0" applyFont="1" applyFill="1" applyBorder="1" applyAlignment="1">
      <alignment textRotation="90" wrapText="1"/>
    </xf>
    <xf numFmtId="0" fontId="21" fillId="0" borderId="12" xfId="0" applyFont="1" applyBorder="1" applyAlignment="1">
      <alignment textRotation="90" wrapText="1"/>
    </xf>
    <xf numFmtId="170" fontId="0" fillId="24" borderId="0" xfId="0" applyNumberFormat="1" applyFill="1"/>
    <xf numFmtId="171" fontId="0" fillId="24" borderId="0" xfId="0" applyNumberFormat="1" applyFill="1"/>
    <xf numFmtId="0" fontId="26" fillId="0" borderId="0" xfId="0" applyFont="1"/>
    <xf numFmtId="0" fontId="29" fillId="0" borderId="0" xfId="0" applyFont="1" applyAlignment="1">
      <alignment horizontal="left" wrapText="1"/>
    </xf>
    <xf numFmtId="165" fontId="29" fillId="0" borderId="0" xfId="0" applyNumberFormat="1" applyFont="1" applyAlignment="1">
      <alignment horizontal="center" wrapText="1"/>
    </xf>
    <xf numFmtId="164" fontId="29" fillId="24" borderId="0" xfId="0" applyNumberFormat="1" applyFont="1" applyFill="1" applyAlignment="1">
      <alignment horizontal="left" wrapText="1"/>
    </xf>
    <xf numFmtId="0" fontId="29" fillId="24" borderId="0" xfId="0" applyFont="1" applyFill="1" applyAlignment="1">
      <alignment horizontal="right"/>
    </xf>
    <xf numFmtId="167" fontId="29" fillId="24" borderId="0" xfId="0" applyNumberFormat="1" applyFont="1" applyFill="1" applyAlignment="1">
      <alignment horizontal="center" wrapText="1"/>
    </xf>
    <xf numFmtId="0" fontId="29" fillId="0" borderId="0" xfId="0" applyFont="1"/>
    <xf numFmtId="0" fontId="29" fillId="24" borderId="0" xfId="0" applyFont="1" applyFill="1"/>
    <xf numFmtId="166" fontId="21" fillId="0" borderId="0" xfId="0" applyNumberFormat="1" applyFont="1" applyAlignment="1">
      <alignment horizontal="center"/>
    </xf>
    <xf numFmtId="169" fontId="0" fillId="0" borderId="0" xfId="0" applyNumberFormat="1"/>
    <xf numFmtId="0" fontId="25" fillId="0" borderId="0" xfId="0" applyFont="1" applyAlignment="1">
      <alignment horizontal="left"/>
    </xf>
    <xf numFmtId="0" fontId="0" fillId="0" borderId="0" xfId="0" applyAlignment="1">
      <alignment horizontal="left"/>
    </xf>
    <xf numFmtId="168" fontId="0" fillId="0" borderId="0" xfId="0" applyNumberFormat="1"/>
    <xf numFmtId="0" fontId="0" fillId="24" borderId="13" xfId="0" applyFill="1" applyBorder="1"/>
    <xf numFmtId="167" fontId="0" fillId="24" borderId="12" xfId="0" applyNumberFormat="1" applyFill="1" applyBorder="1" applyAlignment="1">
      <alignment horizontal="center" vertical="center" wrapText="1"/>
    </xf>
    <xf numFmtId="165" fontId="27" fillId="24" borderId="12" xfId="0" applyNumberFormat="1" applyFont="1" applyFill="1" applyBorder="1" applyAlignment="1">
      <alignment vertical="center"/>
    </xf>
    <xf numFmtId="165" fontId="28" fillId="24" borderId="12" xfId="0" applyNumberFormat="1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165" fontId="0" fillId="24" borderId="13" xfId="0" applyNumberFormat="1" applyFill="1" applyBorder="1" applyAlignment="1">
      <alignment vertical="center"/>
    </xf>
    <xf numFmtId="167" fontId="0" fillId="0" borderId="12" xfId="0" applyNumberFormat="1" applyBorder="1" applyAlignment="1">
      <alignment horizontal="center" vertical="center" wrapText="1"/>
    </xf>
    <xf numFmtId="165" fontId="27" fillId="0" borderId="12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7" fontId="0" fillId="24" borderId="14" xfId="0" applyNumberFormat="1" applyFill="1" applyBorder="1" applyAlignment="1">
      <alignment horizontal="center" vertical="center" wrapText="1"/>
    </xf>
    <xf numFmtId="165" fontId="27" fillId="24" borderId="14" xfId="0" applyNumberFormat="1" applyFont="1" applyFill="1" applyBorder="1" applyAlignment="1">
      <alignment vertical="center"/>
    </xf>
    <xf numFmtId="165" fontId="28" fillId="24" borderId="14" xfId="0" applyNumberFormat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167" fontId="0" fillId="0" borderId="13" xfId="0" applyNumberForma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165" fontId="19" fillId="0" borderId="13" xfId="0" applyNumberFormat="1" applyFont="1" applyBorder="1" applyAlignment="1">
      <alignment vertical="center"/>
    </xf>
    <xf numFmtId="0" fontId="21" fillId="25" borderId="12" xfId="0" applyFont="1" applyFill="1" applyBorder="1" applyAlignment="1">
      <alignment vertical="center" wrapText="1"/>
    </xf>
    <xf numFmtId="165" fontId="27" fillId="25" borderId="12" xfId="0" applyNumberFormat="1" applyFont="1" applyFill="1" applyBorder="1" applyAlignment="1">
      <alignment vertical="center"/>
    </xf>
    <xf numFmtId="165" fontId="28" fillId="25" borderId="12" xfId="0" applyNumberFormat="1" applyFont="1" applyFill="1" applyBorder="1" applyAlignment="1">
      <alignment vertical="center"/>
    </xf>
    <xf numFmtId="0" fontId="0" fillId="25" borderId="12" xfId="0" applyFill="1" applyBorder="1" applyAlignment="1">
      <alignment vertical="center"/>
    </xf>
    <xf numFmtId="0" fontId="30" fillId="26" borderId="0" xfId="0" applyFont="1" applyFill="1"/>
    <xf numFmtId="0" fontId="31" fillId="26" borderId="0" xfId="0" applyFont="1" applyFill="1"/>
    <xf numFmtId="165" fontId="24" fillId="0" borderId="15" xfId="0" applyNumberFormat="1" applyFont="1" applyBorder="1" applyAlignment="1">
      <alignment horizontal="center" wrapText="1"/>
    </xf>
    <xf numFmtId="165" fontId="0" fillId="27" borderId="16" xfId="0" applyNumberFormat="1" applyFill="1" applyBorder="1" applyAlignment="1" applyProtection="1">
      <alignment horizontal="center" wrapText="1"/>
      <protection locked="0"/>
    </xf>
    <xf numFmtId="0" fontId="32" fillId="0" borderId="13" xfId="0" applyFont="1" applyBorder="1" applyAlignment="1">
      <alignment horizontal="center" vertical="center"/>
    </xf>
    <xf numFmtId="0" fontId="20" fillId="0" borderId="0" xfId="0" applyFont="1" applyProtection="1">
      <protection locked="0"/>
    </xf>
    <xf numFmtId="167" fontId="0" fillId="0" borderId="17" xfId="0" applyNumberFormat="1" applyBorder="1" applyAlignment="1">
      <alignment horizontal="center" wrapText="1"/>
    </xf>
    <xf numFmtId="167" fontId="0" fillId="0" borderId="12" xfId="0" applyNumberFormat="1" applyBorder="1" applyAlignment="1">
      <alignment horizontal="center" wrapText="1"/>
    </xf>
    <xf numFmtId="0" fontId="33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21" fillId="0" borderId="18" xfId="0" applyFont="1" applyBorder="1" applyAlignment="1">
      <alignment textRotation="90" wrapText="1"/>
    </xf>
    <xf numFmtId="0" fontId="21" fillId="0" borderId="13" xfId="0" applyFont="1" applyBorder="1" applyAlignment="1">
      <alignment textRotation="90" wrapText="1"/>
    </xf>
    <xf numFmtId="0" fontId="34" fillId="0" borderId="0" xfId="0" applyFont="1"/>
    <xf numFmtId="165" fontId="21" fillId="28" borderId="19" xfId="0" applyNumberFormat="1" applyFont="1" applyFill="1" applyBorder="1" applyAlignment="1">
      <alignment vertical="center" wrapText="1"/>
    </xf>
    <xf numFmtId="0" fontId="29" fillId="0" borderId="13" xfId="0" applyFont="1" applyBorder="1" applyAlignment="1">
      <alignment vertical="center"/>
    </xf>
    <xf numFmtId="0" fontId="29" fillId="0" borderId="13" xfId="0" applyFont="1" applyBorder="1" applyAlignment="1" applyProtection="1">
      <alignment horizontal="right"/>
      <protection locked="0"/>
    </xf>
    <xf numFmtId="167" fontId="0" fillId="0" borderId="0" xfId="0" applyNumberFormat="1" applyAlignment="1">
      <alignment wrapText="1"/>
    </xf>
    <xf numFmtId="167" fontId="0" fillId="0" borderId="14" xfId="0" applyNumberFormat="1" applyBorder="1" applyAlignment="1">
      <alignment horizontal="center" wrapText="1"/>
    </xf>
    <xf numFmtId="2" fontId="0" fillId="0" borderId="13" xfId="0" applyNumberForma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35" fillId="0" borderId="0" xfId="0" applyNumberFormat="1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21" fillId="0" borderId="0" xfId="0" applyFont="1"/>
    <xf numFmtId="0" fontId="23" fillId="24" borderId="20" xfId="0" applyFont="1" applyFill="1" applyBorder="1" applyAlignment="1">
      <alignment wrapText="1"/>
    </xf>
    <xf numFmtId="0" fontId="23" fillId="24" borderId="0" xfId="0" applyFont="1" applyFill="1" applyAlignment="1">
      <alignment wrapText="1"/>
    </xf>
    <xf numFmtId="0" fontId="29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0" fillId="24" borderId="0" xfId="0" applyFill="1" applyAlignment="1">
      <alignment horizontal="left" wrapText="1"/>
    </xf>
    <xf numFmtId="164" fontId="0" fillId="24" borderId="0" xfId="0" applyNumberFormat="1" applyFill="1" applyAlignment="1">
      <alignment horizontal="left" wrapText="1"/>
    </xf>
    <xf numFmtId="164" fontId="23" fillId="24" borderId="0" xfId="0" applyNumberFormat="1" applyFont="1" applyFill="1" applyAlignment="1">
      <alignment horizontal="left" wrapText="1"/>
    </xf>
    <xf numFmtId="165" fontId="0" fillId="24" borderId="0" xfId="0" applyNumberFormat="1" applyFill="1"/>
    <xf numFmtId="0" fontId="33" fillId="24" borderId="0" xfId="0" applyFont="1" applyFill="1"/>
    <xf numFmtId="0" fontId="0" fillId="29" borderId="13" xfId="0" applyFill="1" applyBorder="1" applyAlignment="1">
      <alignment horizontal="center" vertical="center"/>
    </xf>
    <xf numFmtId="0" fontId="37" fillId="0" borderId="0" xfId="0" applyFont="1"/>
    <xf numFmtId="0" fontId="31" fillId="0" borderId="0" xfId="0" applyFont="1"/>
    <xf numFmtId="0" fontId="30" fillId="0" borderId="0" xfId="0" applyFont="1" applyAlignment="1">
      <alignment horizontal="center"/>
    </xf>
    <xf numFmtId="0" fontId="0" fillId="24" borderId="0" xfId="0" applyFill="1" applyAlignment="1">
      <alignment horizontal="left" wrapText="1"/>
    </xf>
    <xf numFmtId="0" fontId="0" fillId="0" borderId="0" xfId="0" applyAlignment="1">
      <alignment horizontal="right"/>
    </xf>
    <xf numFmtId="0" fontId="0" fillId="24" borderId="0" xfId="0" applyFill="1" applyAlignment="1">
      <alignment horizontal="right"/>
    </xf>
    <xf numFmtId="0" fontId="0" fillId="24" borderId="21" xfId="0" applyFill="1" applyBorder="1" applyAlignment="1">
      <alignment horizontal="right"/>
    </xf>
    <xf numFmtId="0" fontId="24" fillId="24" borderId="20" xfId="0" applyFont="1" applyFill="1" applyBorder="1" applyAlignment="1">
      <alignment horizontal="left" wrapText="1"/>
    </xf>
    <xf numFmtId="164" fontId="0" fillId="24" borderId="20" xfId="0" applyNumberFormat="1" applyFill="1" applyBorder="1" applyAlignment="1">
      <alignment horizontal="left" wrapText="1"/>
    </xf>
    <xf numFmtId="167" fontId="0" fillId="0" borderId="0" xfId="0" applyNumberFormat="1" applyAlignment="1">
      <alignment horizontal="right" wrapText="1"/>
    </xf>
    <xf numFmtId="167" fontId="0" fillId="0" borderId="22" xfId="0" applyNumberFormat="1" applyBorder="1" applyAlignment="1">
      <alignment horizontal="right" wrapText="1"/>
    </xf>
    <xf numFmtId="0" fontId="21" fillId="0" borderId="0" xfId="0" applyFont="1" applyAlignment="1">
      <alignment horizontal="right"/>
    </xf>
    <xf numFmtId="0" fontId="23" fillId="24" borderId="20" xfId="0" applyFont="1" applyFill="1" applyBorder="1" applyAlignment="1">
      <alignment horizontal="center" wrapText="1"/>
    </xf>
    <xf numFmtId="0" fontId="23" fillId="24" borderId="0" xfId="0" applyFont="1" applyFill="1" applyAlignment="1">
      <alignment horizontal="center" wrapText="1"/>
    </xf>
    <xf numFmtId="0" fontId="37" fillId="0" borderId="0" xfId="0" applyFont="1" applyAlignment="1">
      <alignment horizontal="left" wrapText="1"/>
    </xf>
    <xf numFmtId="164" fontId="0" fillId="24" borderId="0" xfId="0" applyNumberFormat="1" applyFill="1" applyAlignment="1">
      <alignment horizontal="left" wrapText="1"/>
    </xf>
    <xf numFmtId="164" fontId="24" fillId="24" borderId="23" xfId="0" applyNumberFormat="1" applyFont="1" applyFill="1" applyBorder="1" applyAlignment="1">
      <alignment horizontal="left" wrapText="1"/>
    </xf>
    <xf numFmtId="164" fontId="23" fillId="24" borderId="0" xfId="0" applyNumberFormat="1" applyFont="1" applyFill="1" applyAlignment="1">
      <alignment horizontal="left" wrapText="1"/>
    </xf>
    <xf numFmtId="165" fontId="21" fillId="6" borderId="24" xfId="0" applyNumberFormat="1" applyFont="1" applyFill="1" applyBorder="1" applyAlignment="1">
      <alignment horizontal="right" vertical="center"/>
    </xf>
    <xf numFmtId="165" fontId="21" fillId="6" borderId="19" xfId="0" applyNumberFormat="1" applyFont="1" applyFill="1" applyBorder="1" applyAlignment="1">
      <alignment horizontal="right" vertical="center"/>
    </xf>
    <xf numFmtId="0" fontId="21" fillId="6" borderId="24" xfId="0" applyFont="1" applyFill="1" applyBorder="1" applyAlignment="1">
      <alignment textRotation="90" wrapText="1"/>
    </xf>
    <xf numFmtId="0" fontId="21" fillId="6" borderId="19" xfId="0" applyFont="1" applyFill="1" applyBorder="1" applyAlignment="1">
      <alignment textRotation="90" wrapText="1"/>
    </xf>
    <xf numFmtId="0" fontId="21" fillId="24" borderId="12" xfId="0" applyFont="1" applyFill="1" applyBorder="1" applyAlignment="1">
      <alignment horizontal="center" wrapText="1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24" xfId="0" applyFont="1" applyFill="1" applyBorder="1" applyAlignment="1">
      <alignment horizontal="center" vertical="center"/>
    </xf>
    <xf numFmtId="165" fontId="36" fillId="6" borderId="24" xfId="0" applyNumberFormat="1" applyFont="1" applyFill="1" applyBorder="1" applyAlignment="1">
      <alignment horizontal="right" vertical="center"/>
    </xf>
    <xf numFmtId="165" fontId="36" fillId="6" borderId="19" xfId="0" applyNumberFormat="1" applyFont="1" applyFill="1" applyBorder="1" applyAlignment="1">
      <alignment horizontal="right" vertical="center"/>
    </xf>
    <xf numFmtId="0" fontId="28" fillId="6" borderId="12" xfId="0" applyFont="1" applyFill="1" applyBorder="1" applyAlignment="1">
      <alignment textRotation="90" wrapText="1"/>
    </xf>
    <xf numFmtId="0" fontId="28" fillId="6" borderId="24" xfId="0" applyFont="1" applyFill="1" applyBorder="1" applyAlignment="1">
      <alignment textRotation="90" wrapText="1"/>
    </xf>
    <xf numFmtId="165" fontId="21" fillId="6" borderId="13" xfId="0" applyNumberFormat="1" applyFont="1" applyFill="1" applyBorder="1" applyAlignment="1">
      <alignment horizontal="right" vertical="center"/>
    </xf>
    <xf numFmtId="165" fontId="21" fillId="6" borderId="25" xfId="0" applyNumberFormat="1" applyFont="1" applyFill="1" applyBorder="1" applyAlignment="1">
      <alignment horizontal="right" vertical="center"/>
    </xf>
    <xf numFmtId="165" fontId="21" fillId="6" borderId="26" xfId="0" applyNumberFormat="1" applyFont="1" applyFill="1" applyBorder="1" applyAlignment="1">
      <alignment horizontal="right" vertical="center"/>
    </xf>
    <xf numFmtId="0" fontId="19" fillId="0" borderId="13" xfId="0" applyFont="1" applyBorder="1" applyAlignment="1">
      <alignment horizontal="left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B125"/>
  <sheetViews>
    <sheetView showGridLines="0" tabSelected="1" topLeftCell="A2" zoomScale="80" zoomScaleNormal="80" workbookViewId="0">
      <selection activeCell="A13" sqref="A13:S13"/>
    </sheetView>
  </sheetViews>
  <sheetFormatPr defaultColWidth="12.6640625" defaultRowHeight="13.2" x14ac:dyDescent="0.25"/>
  <cols>
    <col min="1" max="1" width="6.33203125" customWidth="1"/>
    <col min="2" max="2" width="39" customWidth="1"/>
    <col min="3" max="3" width="13" customWidth="1"/>
    <col min="5" max="6" width="10.6640625" customWidth="1"/>
    <col min="8" max="10" width="11.109375" style="1" customWidth="1"/>
    <col min="11" max="11" width="11.109375" customWidth="1"/>
    <col min="12" max="13" width="10.6640625" customWidth="1"/>
    <col min="14" max="14" width="6.33203125" customWidth="1"/>
    <col min="15" max="15" width="7.5546875" customWidth="1"/>
    <col min="16" max="16" width="5.44140625" customWidth="1"/>
    <col min="17" max="17" width="7.44140625" customWidth="1"/>
    <col min="18" max="18" width="12.109375" bestFit="1" customWidth="1"/>
    <col min="19" max="19" width="20.109375" customWidth="1"/>
    <col min="20" max="20" width="5.6640625" customWidth="1"/>
    <col min="21" max="21" width="6.109375" customWidth="1"/>
  </cols>
  <sheetData>
    <row r="5" spans="1:23" ht="27" customHeight="1" x14ac:dyDescent="0.4">
      <c r="A5" s="103" t="s">
        <v>81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23" ht="20.25" customHeight="1" x14ac:dyDescent="0.4">
      <c r="A6" s="103" t="s">
        <v>82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spans="1:23" ht="20.25" customHeight="1" x14ac:dyDescent="0.4">
      <c r="A7" s="103" t="s">
        <v>83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</row>
    <row r="8" spans="1:23" ht="27" customHeight="1" x14ac:dyDescent="0.4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</row>
    <row r="9" spans="1:23" ht="17.399999999999999" customHeight="1" x14ac:dyDescent="0.4">
      <c r="A9" s="103" t="s">
        <v>84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</row>
    <row r="10" spans="1:23" ht="27" customHeight="1" x14ac:dyDescent="0.4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</row>
    <row r="11" spans="1:23" ht="30" customHeight="1" x14ac:dyDescent="0.4">
      <c r="A11" s="65" t="s">
        <v>80</v>
      </c>
      <c r="B11" s="66"/>
      <c r="C11" s="66"/>
      <c r="D11" s="66"/>
      <c r="E11" s="66"/>
      <c r="F11" s="1"/>
      <c r="G11" s="1"/>
      <c r="I11"/>
      <c r="J11"/>
    </row>
    <row r="12" spans="1:23" ht="12" customHeight="1" x14ac:dyDescent="0.3">
      <c r="A12" s="78"/>
      <c r="B12" s="1"/>
      <c r="E12" s="75"/>
      <c r="F12" s="75"/>
      <c r="G12" s="2"/>
      <c r="H12"/>
      <c r="I12" s="2"/>
      <c r="J12" s="2"/>
      <c r="K12" s="2"/>
      <c r="L12" s="2"/>
      <c r="M12" s="2"/>
      <c r="N12" s="2"/>
      <c r="O12" s="2"/>
      <c r="P12" s="2"/>
      <c r="Q12" s="2"/>
      <c r="W12" s="89"/>
    </row>
    <row r="13" spans="1:23" ht="48.6" customHeight="1" x14ac:dyDescent="0.3">
      <c r="A13" s="115" t="s">
        <v>85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W13" s="89"/>
    </row>
    <row r="14" spans="1:23" ht="30" customHeight="1" x14ac:dyDescent="0.35">
      <c r="A14" s="101" t="s">
        <v>86</v>
      </c>
      <c r="B14" s="102"/>
      <c r="C14" s="102"/>
      <c r="D14" s="102"/>
      <c r="E14" s="102"/>
      <c r="F14" s="1"/>
      <c r="G14" s="1"/>
      <c r="I14"/>
      <c r="J14"/>
      <c r="W14" s="89"/>
    </row>
    <row r="15" spans="1:23" ht="30" customHeight="1" x14ac:dyDescent="0.35">
      <c r="A15" s="78" t="s">
        <v>87</v>
      </c>
      <c r="B15" s="102"/>
      <c r="C15" s="102"/>
      <c r="D15" s="102"/>
      <c r="E15" s="102"/>
      <c r="F15" s="1"/>
      <c r="G15" s="1"/>
      <c r="I15"/>
      <c r="J15"/>
      <c r="M15" s="2"/>
      <c r="N15" s="2"/>
      <c r="O15" s="2"/>
      <c r="P15" s="2"/>
      <c r="Q15" s="2"/>
      <c r="W15" s="89"/>
    </row>
    <row r="16" spans="1:23" ht="30" customHeight="1" x14ac:dyDescent="0.3">
      <c r="A16" s="78"/>
      <c r="B16" s="1"/>
      <c r="E16" s="75"/>
      <c r="F16" s="75"/>
      <c r="G16" s="2"/>
      <c r="H16"/>
      <c r="I16" s="2"/>
      <c r="J16" s="2"/>
      <c r="K16" s="2"/>
      <c r="L16" s="2"/>
      <c r="M16" s="2"/>
      <c r="N16" s="2"/>
      <c r="O16" s="2"/>
      <c r="P16" s="2"/>
      <c r="Q16" s="2"/>
      <c r="W16" s="89"/>
    </row>
    <row r="17" spans="1:28" ht="16.5" customHeight="1" thickBot="1" x14ac:dyDescent="0.3">
      <c r="A17" s="3"/>
      <c r="B17" s="4"/>
      <c r="C17" s="104" t="s">
        <v>0</v>
      </c>
      <c r="D17" s="104"/>
      <c r="E17" s="1"/>
      <c r="F17" s="1"/>
      <c r="G17" s="1"/>
      <c r="H17" s="5"/>
      <c r="I17" s="70"/>
      <c r="J17" s="70"/>
      <c r="K17" s="70"/>
      <c r="L17" s="73"/>
      <c r="M17" s="74"/>
      <c r="N17" s="70"/>
      <c r="O17" s="2"/>
      <c r="P17" s="2"/>
      <c r="Q17" s="2"/>
    </row>
    <row r="18" spans="1:28" s="5" customFormat="1" ht="24.9" customHeight="1" thickBot="1" x14ac:dyDescent="0.3">
      <c r="A18" s="6"/>
      <c r="B18" s="6"/>
      <c r="C18" s="7">
        <v>300</v>
      </c>
      <c r="D18" s="109" t="s">
        <v>1</v>
      </c>
      <c r="E18" s="109"/>
      <c r="F18" s="109"/>
      <c r="G18" s="109"/>
      <c r="H18" s="109"/>
      <c r="I18" s="8"/>
      <c r="J18" s="112"/>
      <c r="K18" s="112"/>
      <c r="L18" s="38"/>
      <c r="M18" s="70"/>
      <c r="N18" s="70"/>
      <c r="O18" s="70"/>
      <c r="P18" s="70"/>
      <c r="Q18" s="70"/>
      <c r="T18"/>
      <c r="U18"/>
      <c r="V18"/>
      <c r="W18"/>
      <c r="X18"/>
      <c r="Y18"/>
      <c r="Z18"/>
      <c r="AA18"/>
      <c r="AB18"/>
    </row>
    <row r="19" spans="1:28" s="5" customFormat="1" ht="24.9" customHeight="1" thickBot="1" x14ac:dyDescent="0.3">
      <c r="A19" s="9"/>
      <c r="B19" s="9"/>
      <c r="C19" s="10">
        <v>300</v>
      </c>
      <c r="D19" s="113" t="s">
        <v>2</v>
      </c>
      <c r="E19" s="114"/>
      <c r="F19" s="114"/>
      <c r="G19" s="114"/>
      <c r="H19" s="91"/>
      <c r="I19" s="106" t="s">
        <v>63</v>
      </c>
      <c r="J19" s="106"/>
      <c r="K19" s="106"/>
      <c r="L19" s="71">
        <v>0.5</v>
      </c>
      <c r="M19" s="15"/>
      <c r="N19" s="1"/>
      <c r="O19" s="1"/>
      <c r="P19" s="1"/>
      <c r="Q19" s="1"/>
      <c r="T19"/>
      <c r="U19"/>
      <c r="V19"/>
      <c r="W19"/>
      <c r="X19"/>
      <c r="Y19"/>
      <c r="Z19"/>
      <c r="AA19"/>
      <c r="AB19"/>
    </row>
    <row r="20" spans="1:28" s="5" customFormat="1" ht="24.9" customHeight="1" thickBot="1" x14ac:dyDescent="0.3">
      <c r="A20" s="9"/>
      <c r="B20" s="9"/>
      <c r="C20" s="12">
        <f>C19-C18</f>
        <v>0</v>
      </c>
      <c r="D20" s="108" t="s">
        <v>3</v>
      </c>
      <c r="E20" s="108"/>
      <c r="F20" s="108"/>
      <c r="G20" s="13"/>
      <c r="H20" s="95"/>
      <c r="I20" s="106" t="s">
        <v>64</v>
      </c>
      <c r="J20" s="106"/>
      <c r="K20" s="106"/>
      <c r="L20" s="72">
        <v>1.8</v>
      </c>
      <c r="M20" s="15"/>
      <c r="N20" s="1"/>
      <c r="O20" s="1"/>
      <c r="P20" s="1"/>
      <c r="Q20" s="1"/>
      <c r="T20"/>
      <c r="U20"/>
      <c r="V20"/>
      <c r="W20"/>
      <c r="X20"/>
      <c r="Y20"/>
      <c r="Z20"/>
      <c r="AA20"/>
      <c r="AB20"/>
    </row>
    <row r="21" spans="1:28" s="5" customFormat="1" ht="24.9" customHeight="1" x14ac:dyDescent="0.25">
      <c r="A21" s="9"/>
      <c r="B21" s="9"/>
      <c r="C21" s="14"/>
      <c r="D21" s="13"/>
      <c r="E21" s="13"/>
      <c r="F21" s="13"/>
      <c r="G21" s="13"/>
      <c r="H21" s="106" t="s">
        <v>65</v>
      </c>
      <c r="I21" s="106"/>
      <c r="J21" s="106"/>
      <c r="K21" s="107"/>
      <c r="L21" s="72">
        <v>1.8</v>
      </c>
      <c r="M21" s="15"/>
      <c r="N21" s="1"/>
      <c r="O21" s="1"/>
      <c r="P21" s="1"/>
      <c r="Q21" s="1"/>
      <c r="T21"/>
      <c r="U21"/>
      <c r="V21"/>
      <c r="W21"/>
      <c r="X21"/>
      <c r="Y21"/>
      <c r="Z21"/>
      <c r="AA21"/>
      <c r="AB21"/>
    </row>
    <row r="22" spans="1:28" s="5" customFormat="1" ht="24.9" customHeight="1" thickBot="1" x14ac:dyDescent="0.3">
      <c r="A22" s="9"/>
      <c r="B22" s="9"/>
      <c r="C22" s="104" t="s">
        <v>4</v>
      </c>
      <c r="D22" s="104"/>
      <c r="E22" s="1"/>
      <c r="F22" s="1"/>
      <c r="G22" s="1"/>
      <c r="I22" s="106" t="s">
        <v>66</v>
      </c>
      <c r="J22" s="106"/>
      <c r="K22" s="106"/>
      <c r="L22" s="72">
        <v>1.1999999999999999E-3</v>
      </c>
      <c r="M22" s="15"/>
      <c r="N22" s="1"/>
      <c r="O22" s="1"/>
      <c r="P22" s="1"/>
      <c r="Q22" s="1"/>
      <c r="S22" s="99"/>
      <c r="T22"/>
      <c r="U22"/>
      <c r="V22"/>
      <c r="W22"/>
      <c r="X22"/>
      <c r="Y22"/>
      <c r="Z22"/>
      <c r="AA22"/>
      <c r="AB22"/>
    </row>
    <row r="23" spans="1:28" s="5" customFormat="1" ht="24.9" customHeight="1" thickBot="1" x14ac:dyDescent="0.3">
      <c r="A23" s="9"/>
      <c r="B23" s="9"/>
      <c r="C23" s="7">
        <v>300</v>
      </c>
      <c r="D23" s="109" t="s">
        <v>1</v>
      </c>
      <c r="E23" s="109"/>
      <c r="F23" s="109"/>
      <c r="G23" s="109"/>
      <c r="H23" s="109"/>
      <c r="I23" s="106" t="s">
        <v>67</v>
      </c>
      <c r="J23" s="106"/>
      <c r="K23" s="106"/>
      <c r="L23" s="72">
        <v>1.1999999999999999E-3</v>
      </c>
      <c r="M23" s="15"/>
      <c r="N23" s="1"/>
      <c r="O23" s="1"/>
      <c r="P23" s="1"/>
      <c r="Q23" s="1"/>
      <c r="T23"/>
      <c r="U23"/>
      <c r="V23"/>
      <c r="W23"/>
      <c r="X23"/>
      <c r="Y23"/>
      <c r="Z23"/>
      <c r="AA23"/>
      <c r="AB23"/>
    </row>
    <row r="24" spans="1:28" s="5" customFormat="1" ht="24.9" customHeight="1" thickBot="1" x14ac:dyDescent="0.3">
      <c r="A24" s="9"/>
      <c r="B24" s="9"/>
      <c r="C24" s="10">
        <v>300</v>
      </c>
      <c r="D24" s="90" t="s">
        <v>5</v>
      </c>
      <c r="E24" s="91"/>
      <c r="F24" s="91"/>
      <c r="G24" s="91"/>
      <c r="H24" s="106" t="s">
        <v>68</v>
      </c>
      <c r="I24" s="106"/>
      <c r="J24" s="106"/>
      <c r="K24" s="107"/>
      <c r="L24" s="83">
        <v>1.1999999999999999E-3</v>
      </c>
      <c r="M24" s="15"/>
      <c r="N24" s="1"/>
      <c r="O24" s="1"/>
      <c r="P24" s="1"/>
      <c r="Q24" s="1"/>
      <c r="R24"/>
      <c r="S24" s="21"/>
      <c r="T24"/>
      <c r="U24"/>
      <c r="V24" s="21"/>
      <c r="W24" s="21"/>
      <c r="X24"/>
      <c r="Y24" s="21"/>
      <c r="Z24"/>
      <c r="AA24"/>
      <c r="AB24"/>
    </row>
    <row r="25" spans="1:28" s="5" customFormat="1" ht="24.9" customHeight="1" thickBot="1" x14ac:dyDescent="0.3">
      <c r="A25" s="9"/>
      <c r="B25" s="9"/>
      <c r="C25" s="12">
        <f>C24-C23</f>
        <v>0</v>
      </c>
      <c r="D25" s="108" t="s">
        <v>3</v>
      </c>
      <c r="E25" s="108"/>
      <c r="F25" s="108"/>
      <c r="G25" s="13"/>
      <c r="H25" s="95"/>
      <c r="I25" s="110" t="s">
        <v>69</v>
      </c>
      <c r="J25" s="110"/>
      <c r="K25" s="111"/>
      <c r="L25" s="84">
        <v>2.4</v>
      </c>
      <c r="M25" s="82"/>
      <c r="N25" s="82"/>
      <c r="O25" s="82"/>
      <c r="P25" s="82"/>
      <c r="Q25" s="1"/>
      <c r="R25" s="86"/>
      <c r="S25" s="87"/>
      <c r="T25"/>
      <c r="U25"/>
      <c r="V25" s="21"/>
      <c r="W25" s="21"/>
      <c r="X25"/>
      <c r="Y25" s="87"/>
      <c r="Z25"/>
      <c r="AA25"/>
      <c r="AB25"/>
    </row>
    <row r="26" spans="1:28" s="5" customFormat="1" ht="24.9" customHeight="1" thickBot="1" x14ac:dyDescent="0.3">
      <c r="A26" s="9"/>
      <c r="B26" s="9"/>
      <c r="C26" s="14"/>
      <c r="D26" s="13"/>
      <c r="E26" s="13"/>
      <c r="F26" s="13"/>
      <c r="G26" s="13"/>
      <c r="H26" s="95"/>
      <c r="I26" s="110" t="s">
        <v>70</v>
      </c>
      <c r="J26" s="110"/>
      <c r="K26" s="111"/>
      <c r="L26" s="84">
        <v>3.1</v>
      </c>
      <c r="M26" s="82"/>
      <c r="N26" s="82"/>
      <c r="O26" s="82"/>
      <c r="P26" s="82"/>
      <c r="Q26" s="1"/>
      <c r="R26" s="86"/>
      <c r="S26" s="87"/>
      <c r="T26" s="105"/>
      <c r="U26" s="105"/>
      <c r="V26" s="21"/>
      <c r="W26" s="21"/>
      <c r="X26"/>
      <c r="Y26" s="87"/>
      <c r="Z26" s="87"/>
      <c r="AA26"/>
      <c r="AB26"/>
    </row>
    <row r="27" spans="1:28" s="5" customFormat="1" ht="24.9" customHeight="1" thickBot="1" x14ac:dyDescent="0.3">
      <c r="A27" s="9"/>
      <c r="B27" s="9"/>
      <c r="C27" s="68">
        <v>0</v>
      </c>
      <c r="D27" s="116" t="s">
        <v>17</v>
      </c>
      <c r="E27" s="116"/>
      <c r="F27" s="116"/>
      <c r="G27" s="116"/>
      <c r="H27" s="116"/>
      <c r="I27" s="110" t="s">
        <v>71</v>
      </c>
      <c r="J27" s="110"/>
      <c r="K27" s="111"/>
      <c r="L27" s="84">
        <v>4.1500000000000004</v>
      </c>
      <c r="M27" s="82"/>
      <c r="N27" s="82"/>
      <c r="O27" s="82"/>
      <c r="P27" s="82"/>
      <c r="Q27" s="1"/>
      <c r="R27" s="86"/>
      <c r="S27" s="87"/>
      <c r="T27"/>
      <c r="U27"/>
      <c r="V27" s="21"/>
      <c r="W27" s="21"/>
      <c r="X27"/>
      <c r="Y27" s="87"/>
      <c r="Z27" s="87"/>
      <c r="AA27"/>
      <c r="AB27"/>
    </row>
    <row r="28" spans="1:28" s="5" customFormat="1" ht="24.9" customHeight="1" x14ac:dyDescent="0.25">
      <c r="A28" s="9"/>
      <c r="B28" s="9"/>
      <c r="C28" s="67">
        <f>(L19*C20/100)+(L22*C25)</f>
        <v>0</v>
      </c>
      <c r="D28" s="117" t="s">
        <v>6</v>
      </c>
      <c r="E28" s="117"/>
      <c r="F28" s="117"/>
      <c r="G28" s="117"/>
      <c r="H28" s="117"/>
      <c r="I28" s="110" t="s">
        <v>72</v>
      </c>
      <c r="J28" s="110"/>
      <c r="K28" s="111"/>
      <c r="L28" s="84">
        <v>5.95</v>
      </c>
      <c r="M28" s="82"/>
      <c r="N28" s="82"/>
      <c r="O28" s="82"/>
      <c r="P28" s="82"/>
      <c r="Q28" s="1"/>
      <c r="R28" s="86"/>
      <c r="S28" s="87"/>
      <c r="T28"/>
      <c r="U28" s="21"/>
      <c r="V28"/>
      <c r="W28"/>
      <c r="X28"/>
      <c r="Y28" s="87"/>
      <c r="Z28" s="87"/>
      <c r="AA28"/>
      <c r="AB28"/>
    </row>
    <row r="29" spans="1:28" s="5" customFormat="1" ht="24.9" customHeight="1" x14ac:dyDescent="0.25">
      <c r="A29" s="9"/>
      <c r="B29" s="9"/>
      <c r="C29" s="17">
        <f>C27+C28</f>
        <v>0</v>
      </c>
      <c r="D29" s="118" t="s">
        <v>7</v>
      </c>
      <c r="E29" s="118"/>
      <c r="F29" s="118"/>
      <c r="G29" s="118"/>
      <c r="H29" s="118"/>
      <c r="I29" s="110"/>
      <c r="J29" s="110"/>
      <c r="K29" s="110"/>
      <c r="L29" s="85"/>
      <c r="M29" s="82"/>
      <c r="N29" s="82"/>
      <c r="O29" s="82"/>
      <c r="P29" s="82"/>
      <c r="Q29" s="1"/>
      <c r="R29" s="88"/>
      <c r="S29"/>
      <c r="T29"/>
      <c r="U29"/>
      <c r="V29"/>
      <c r="W29"/>
      <c r="X29"/>
      <c r="Y29" s="87"/>
      <c r="Z29" s="87"/>
      <c r="AA29"/>
      <c r="AB29"/>
    </row>
    <row r="30" spans="1:28" s="5" customFormat="1" ht="24.9" customHeight="1" thickBot="1" x14ac:dyDescent="0.3">
      <c r="A30" s="9"/>
      <c r="B30" s="9"/>
      <c r="C30" s="18"/>
      <c r="D30" s="96"/>
      <c r="E30" s="96"/>
      <c r="F30" s="96"/>
      <c r="G30" s="96"/>
      <c r="H30" s="96"/>
      <c r="I30" s="16"/>
      <c r="J30" s="16"/>
      <c r="K30" s="16"/>
      <c r="L30" s="11"/>
      <c r="M30" s="11"/>
      <c r="N30" s="1"/>
      <c r="O30" s="1"/>
      <c r="P30" s="1"/>
      <c r="Q30" s="1"/>
      <c r="T30"/>
      <c r="U30"/>
      <c r="V30"/>
      <c r="W30"/>
      <c r="X30"/>
      <c r="Y30"/>
      <c r="Z30"/>
      <c r="AA30"/>
      <c r="AB30"/>
    </row>
    <row r="31" spans="1:28" s="5" customFormat="1" ht="24.9" customHeight="1" thickBot="1" x14ac:dyDescent="0.3">
      <c r="A31" s="9"/>
      <c r="B31" s="9"/>
      <c r="C31" s="68">
        <v>0</v>
      </c>
      <c r="D31" s="116" t="s">
        <v>18</v>
      </c>
      <c r="E31" s="116"/>
      <c r="F31" s="116"/>
      <c r="G31" s="116"/>
      <c r="H31" s="116"/>
      <c r="I31" s="16"/>
      <c r="J31" s="16"/>
      <c r="K31" s="16" t="s">
        <v>20</v>
      </c>
      <c r="L31" s="68">
        <v>0</v>
      </c>
      <c r="M31" s="11"/>
      <c r="N31" s="1"/>
      <c r="O31" s="1"/>
      <c r="P31" s="1"/>
      <c r="Q31" s="1"/>
      <c r="T31"/>
      <c r="U31"/>
      <c r="V31"/>
      <c r="W31"/>
      <c r="X31"/>
      <c r="Y31"/>
      <c r="Z31"/>
      <c r="AA31"/>
      <c r="AB31"/>
    </row>
    <row r="32" spans="1:28" s="5" customFormat="1" ht="24.9" customHeight="1" x14ac:dyDescent="0.25">
      <c r="A32" s="9"/>
      <c r="B32" s="9"/>
      <c r="C32" s="67">
        <f>(L20*C20/100)+(L23*C25)</f>
        <v>0</v>
      </c>
      <c r="D32" s="117" t="s">
        <v>6</v>
      </c>
      <c r="E32" s="117"/>
      <c r="F32" s="117"/>
      <c r="G32" s="117"/>
      <c r="H32" s="117"/>
      <c r="I32" s="16"/>
      <c r="J32" s="19"/>
      <c r="K32" s="16"/>
      <c r="L32" s="11"/>
      <c r="M32" s="11"/>
      <c r="N32" s="1"/>
      <c r="O32" s="1"/>
      <c r="P32" s="1"/>
      <c r="Q32" s="1"/>
      <c r="T32"/>
      <c r="U32"/>
      <c r="V32"/>
      <c r="W32"/>
      <c r="X32"/>
      <c r="Y32"/>
      <c r="Z32"/>
      <c r="AA32"/>
      <c r="AB32"/>
    </row>
    <row r="33" spans="1:17" s="5" customFormat="1" ht="24.9" customHeight="1" x14ac:dyDescent="0.25">
      <c r="A33" s="9"/>
      <c r="B33" s="9"/>
      <c r="C33" s="17">
        <f>C31+C32</f>
        <v>0</v>
      </c>
      <c r="D33" s="118" t="s">
        <v>8</v>
      </c>
      <c r="E33" s="118"/>
      <c r="F33" s="118"/>
      <c r="G33" s="118"/>
      <c r="H33" s="118"/>
      <c r="I33" s="16"/>
      <c r="J33" s="19"/>
      <c r="K33" s="16"/>
      <c r="L33" s="11"/>
      <c r="M33" s="11"/>
      <c r="N33" s="1"/>
      <c r="O33" s="1"/>
      <c r="P33" s="1"/>
      <c r="Q33" s="1"/>
    </row>
    <row r="34" spans="1:17" s="5" customFormat="1" ht="24.9" customHeight="1" thickBot="1" x14ac:dyDescent="0.3">
      <c r="A34" s="9"/>
      <c r="B34" s="9"/>
      <c r="C34" s="18"/>
      <c r="D34" s="96"/>
      <c r="E34" s="96"/>
      <c r="F34" s="96"/>
      <c r="G34" s="96"/>
      <c r="H34" s="96"/>
      <c r="I34" s="40"/>
      <c r="J34" s="41"/>
      <c r="K34" s="21"/>
      <c r="L34" s="15"/>
      <c r="M34" s="15"/>
      <c r="N34" s="1"/>
      <c r="O34" s="1"/>
      <c r="P34" s="1"/>
      <c r="Q34" s="1"/>
    </row>
    <row r="35" spans="1:17" s="5" customFormat="1" ht="24.9" customHeight="1" thickBot="1" x14ac:dyDescent="0.3">
      <c r="A35" s="9"/>
      <c r="B35" s="9"/>
      <c r="C35" s="68">
        <v>0</v>
      </c>
      <c r="D35" s="116" t="s">
        <v>19</v>
      </c>
      <c r="E35" s="116"/>
      <c r="F35" s="116"/>
      <c r="G35" s="116"/>
      <c r="H35" s="116"/>
      <c r="I35" s="41"/>
      <c r="J35" s="41"/>
      <c r="K35" s="21"/>
      <c r="L35" s="15"/>
      <c r="M35" s="15"/>
      <c r="N35" s="1"/>
      <c r="O35" s="1"/>
      <c r="P35" s="42"/>
      <c r="Q35" s="39"/>
    </row>
    <row r="36" spans="1:17" s="5" customFormat="1" ht="24.9" customHeight="1" x14ac:dyDescent="0.25">
      <c r="A36" s="9"/>
      <c r="B36" s="9"/>
      <c r="C36" s="67">
        <f>(L21*C20/100)+(L24*C25)</f>
        <v>0</v>
      </c>
      <c r="D36" s="117" t="s">
        <v>6</v>
      </c>
      <c r="E36" s="117"/>
      <c r="F36" s="117"/>
      <c r="G36" s="117"/>
      <c r="H36" s="117"/>
      <c r="I36" s="41"/>
      <c r="J36" s="41"/>
      <c r="K36" s="21"/>
      <c r="L36" s="15"/>
      <c r="M36" s="15"/>
      <c r="N36" s="1"/>
      <c r="O36" s="1"/>
      <c r="P36" s="42"/>
      <c r="Q36" s="39"/>
    </row>
    <row r="37" spans="1:17" s="5" customFormat="1" ht="24.9" customHeight="1" x14ac:dyDescent="0.25">
      <c r="A37" s="9"/>
      <c r="B37" s="9"/>
      <c r="C37" s="17">
        <f>C35+C36</f>
        <v>0</v>
      </c>
      <c r="D37" s="118" t="s">
        <v>9</v>
      </c>
      <c r="E37" s="118"/>
      <c r="F37" s="118"/>
      <c r="G37" s="118"/>
      <c r="H37" s="118"/>
      <c r="I37" s="41"/>
      <c r="J37" s="41"/>
      <c r="K37" s="21"/>
      <c r="L37" s="15"/>
      <c r="M37" s="15"/>
      <c r="N37" s="1"/>
      <c r="O37" s="1"/>
      <c r="P37" s="42"/>
      <c r="Q37" s="39"/>
    </row>
    <row r="38" spans="1:17" s="5" customFormat="1" ht="15.75" customHeight="1" x14ac:dyDescent="0.25">
      <c r="A38" s="9"/>
      <c r="B38" s="9"/>
      <c r="C38" s="18"/>
      <c r="D38" s="97"/>
      <c r="E38" s="97"/>
      <c r="F38" s="97"/>
      <c r="G38" s="20"/>
      <c r="H38" s="20"/>
      <c r="I38" s="41"/>
      <c r="J38" s="21"/>
      <c r="K38" s="21"/>
      <c r="L38" s="15"/>
      <c r="M38" s="15"/>
      <c r="N38" s="1"/>
      <c r="O38" s="1"/>
      <c r="P38" s="42"/>
      <c r="Q38" s="39"/>
    </row>
    <row r="39" spans="1:17" s="5" customFormat="1" ht="15.75" customHeight="1" x14ac:dyDescent="0.25">
      <c r="A39" s="9"/>
      <c r="B39" s="9"/>
      <c r="C39" s="18"/>
      <c r="D39" s="97"/>
      <c r="E39" s="97"/>
      <c r="F39" s="97"/>
      <c r="G39" s="20"/>
      <c r="H39" s="20"/>
      <c r="I39" s="41"/>
      <c r="J39" s="21"/>
      <c r="K39" s="21"/>
      <c r="L39" s="15"/>
      <c r="M39" s="15"/>
      <c r="N39" s="1"/>
      <c r="O39" s="1"/>
      <c r="P39" s="42"/>
      <c r="Q39" s="39"/>
    </row>
    <row r="40" spans="1:17" s="5" customFormat="1" ht="15.75" customHeight="1" x14ac:dyDescent="0.25">
      <c r="A40" s="9"/>
      <c r="B40" s="9"/>
      <c r="C40" s="18"/>
      <c r="D40" s="97"/>
      <c r="E40" s="97"/>
      <c r="F40" s="97"/>
      <c r="G40" s="20"/>
      <c r="H40" s="20"/>
      <c r="I40" s="41"/>
      <c r="J40" s="21"/>
      <c r="K40" s="21"/>
      <c r="L40" s="15"/>
      <c r="M40" s="15"/>
      <c r="N40" s="1"/>
      <c r="O40" s="1"/>
      <c r="P40" s="42"/>
      <c r="Q40" s="39"/>
    </row>
    <row r="41" spans="1:17" s="5" customFormat="1" ht="15.75" customHeight="1" x14ac:dyDescent="0.25">
      <c r="A41" s="9"/>
      <c r="B41" s="9"/>
      <c r="C41" s="18"/>
      <c r="D41" s="97"/>
      <c r="E41" s="97"/>
      <c r="F41" s="97"/>
      <c r="G41" s="20"/>
      <c r="H41" s="20"/>
      <c r="I41" s="41"/>
      <c r="J41" s="21"/>
      <c r="K41" s="21"/>
      <c r="L41" s="15"/>
      <c r="M41" s="15"/>
      <c r="N41" s="1"/>
      <c r="O41" s="1"/>
      <c r="P41" s="42"/>
      <c r="Q41" s="39"/>
    </row>
    <row r="42" spans="1:17" s="5" customFormat="1" ht="15.75" customHeight="1" x14ac:dyDescent="0.25">
      <c r="A42" s="9"/>
      <c r="B42" s="9"/>
      <c r="C42" s="18"/>
      <c r="D42" s="97"/>
      <c r="E42" s="97"/>
      <c r="F42" s="97"/>
      <c r="G42" s="20"/>
      <c r="H42" s="20"/>
      <c r="I42" s="41"/>
      <c r="J42" s="21"/>
      <c r="K42" s="21"/>
      <c r="L42" s="15"/>
      <c r="M42" s="15"/>
      <c r="N42" s="1"/>
      <c r="O42" s="1"/>
      <c r="P42" s="42"/>
      <c r="Q42" s="39"/>
    </row>
    <row r="43" spans="1:17" s="5" customFormat="1" ht="15.75" customHeight="1" x14ac:dyDescent="0.25">
      <c r="A43" s="9"/>
      <c r="B43" s="9"/>
      <c r="C43" s="18"/>
      <c r="D43" s="97"/>
      <c r="E43" s="97"/>
      <c r="F43" s="97"/>
      <c r="G43" s="20"/>
      <c r="H43" s="20"/>
      <c r="I43" s="41"/>
      <c r="J43" s="21"/>
      <c r="K43" s="21"/>
      <c r="L43" s="15"/>
      <c r="M43" s="15"/>
      <c r="N43" s="1"/>
      <c r="O43" s="1"/>
      <c r="P43" s="42"/>
      <c r="Q43" s="39"/>
    </row>
    <row r="44" spans="1:17" s="5" customFormat="1" ht="15.75" customHeight="1" x14ac:dyDescent="0.25">
      <c r="A44" s="9"/>
      <c r="B44" s="9"/>
      <c r="C44" s="18"/>
      <c r="D44" s="97"/>
      <c r="E44" s="97"/>
      <c r="F44" s="97"/>
      <c r="G44" s="20"/>
      <c r="H44" s="20"/>
      <c r="I44" s="41"/>
      <c r="J44" s="21"/>
      <c r="K44" s="21"/>
      <c r="L44" s="15"/>
      <c r="M44" s="15"/>
      <c r="N44" s="1"/>
      <c r="O44" s="1"/>
      <c r="P44" s="42"/>
      <c r="Q44" s="39"/>
    </row>
    <row r="45" spans="1:17" s="5" customFormat="1" ht="15.75" customHeight="1" x14ac:dyDescent="0.25">
      <c r="A45" s="9"/>
      <c r="B45" s="9"/>
      <c r="C45" s="18"/>
      <c r="D45" s="97"/>
      <c r="E45" s="97"/>
      <c r="F45" s="97"/>
      <c r="G45" s="20"/>
      <c r="H45" s="20"/>
      <c r="I45" s="41"/>
      <c r="J45" s="21"/>
      <c r="K45" s="21"/>
      <c r="L45" s="15"/>
      <c r="M45" s="15"/>
      <c r="N45" s="1"/>
      <c r="O45" s="1"/>
      <c r="P45" s="42"/>
      <c r="Q45" s="39"/>
    </row>
    <row r="46" spans="1:17" s="5" customFormat="1" ht="15.75" customHeight="1" x14ac:dyDescent="0.25">
      <c r="A46" s="9"/>
      <c r="B46" s="9"/>
      <c r="C46" s="18"/>
      <c r="D46" s="97"/>
      <c r="E46" s="97"/>
      <c r="F46" s="97"/>
      <c r="G46" s="20"/>
      <c r="H46" s="20"/>
      <c r="I46" s="41"/>
      <c r="J46" s="21"/>
      <c r="K46" s="21"/>
      <c r="L46" s="15"/>
      <c r="M46" s="15"/>
      <c r="N46" s="1"/>
      <c r="O46" s="1"/>
      <c r="P46" s="42"/>
      <c r="Q46" s="39"/>
    </row>
    <row r="47" spans="1:17" s="5" customFormat="1" ht="15.75" customHeight="1" x14ac:dyDescent="0.25">
      <c r="A47" s="9"/>
      <c r="B47" s="9"/>
      <c r="C47" s="18"/>
      <c r="D47" s="97"/>
      <c r="E47" s="97"/>
      <c r="F47" s="97"/>
      <c r="G47" s="20"/>
      <c r="H47" s="20"/>
      <c r="I47" s="41"/>
      <c r="J47" s="21"/>
      <c r="K47" s="21"/>
      <c r="L47" s="15"/>
      <c r="M47" s="15"/>
      <c r="N47" s="1"/>
      <c r="O47" s="1"/>
      <c r="P47" s="42"/>
      <c r="Q47" s="39"/>
    </row>
    <row r="48" spans="1:17" s="5" customFormat="1" ht="15.75" customHeight="1" x14ac:dyDescent="0.25">
      <c r="A48" s="9"/>
      <c r="B48" s="9"/>
      <c r="C48" s="18"/>
      <c r="D48" s="97"/>
      <c r="E48" s="97"/>
      <c r="F48" s="97"/>
      <c r="G48" s="20"/>
      <c r="H48" s="20"/>
      <c r="I48" s="41"/>
      <c r="J48" s="21"/>
      <c r="K48" s="21"/>
      <c r="L48" s="15"/>
      <c r="M48" s="15"/>
      <c r="N48" s="1"/>
      <c r="O48" s="1"/>
      <c r="P48" s="42"/>
      <c r="Q48" s="39"/>
    </row>
    <row r="49" spans="1:24" s="37" customFormat="1" ht="15.75" customHeight="1" x14ac:dyDescent="0.25">
      <c r="A49" s="31"/>
      <c r="B49" s="31"/>
      <c r="C49" s="32"/>
      <c r="D49" s="33"/>
      <c r="E49" s="33"/>
      <c r="F49" s="33"/>
      <c r="G49" s="33"/>
      <c r="H49" s="33"/>
      <c r="I49" s="34"/>
      <c r="J49" s="34"/>
      <c r="K49" s="34"/>
      <c r="L49" s="35"/>
      <c r="M49" s="35"/>
      <c r="N49" s="36"/>
      <c r="O49" s="36"/>
      <c r="P49" s="36"/>
      <c r="Q49" s="36"/>
    </row>
    <row r="50" spans="1:24" s="5" customFormat="1" ht="2.25" customHeight="1" x14ac:dyDescent="0.25">
      <c r="A50" s="22"/>
      <c r="B50" s="18"/>
      <c r="C50" s="95"/>
      <c r="D50" s="95"/>
      <c r="E50" s="95"/>
      <c r="F50"/>
      <c r="G50"/>
      <c r="H50"/>
      <c r="K50" s="1"/>
      <c r="L50" s="23"/>
      <c r="M50" s="23"/>
      <c r="N50" s="23"/>
      <c r="O50" s="23"/>
      <c r="P50" s="23"/>
    </row>
    <row r="51" spans="1:24" s="5" customFormat="1" ht="21" customHeight="1" x14ac:dyDescent="0.25">
      <c r="A51" s="123"/>
      <c r="B51" s="123"/>
      <c r="C51" s="123"/>
      <c r="D51" s="124" t="s">
        <v>62</v>
      </c>
      <c r="E51" s="124"/>
      <c r="F51" s="124"/>
      <c r="G51" s="124"/>
      <c r="H51" s="125" t="s">
        <v>61</v>
      </c>
      <c r="I51" s="125"/>
      <c r="J51" s="125"/>
      <c r="K51" s="125"/>
      <c r="L51" s="125"/>
      <c r="M51" s="125"/>
      <c r="N51" s="126" t="s">
        <v>10</v>
      </c>
      <c r="O51" s="126"/>
      <c r="P51" s="126"/>
      <c r="Q51" s="127"/>
      <c r="R51" s="43"/>
      <c r="S51" s="43"/>
    </row>
    <row r="52" spans="1:24" s="5" customFormat="1" ht="173.25" customHeight="1" x14ac:dyDescent="0.25">
      <c r="A52" s="24" t="s">
        <v>12</v>
      </c>
      <c r="B52" s="24" t="s">
        <v>15</v>
      </c>
      <c r="C52" s="24" t="s">
        <v>11</v>
      </c>
      <c r="D52" s="24" t="s">
        <v>49</v>
      </c>
      <c r="E52" s="24" t="s">
        <v>50</v>
      </c>
      <c r="F52" s="25" t="s">
        <v>51</v>
      </c>
      <c r="G52" s="26" t="s">
        <v>52</v>
      </c>
      <c r="H52" s="27" t="s">
        <v>53</v>
      </c>
      <c r="I52" s="27" t="s">
        <v>54</v>
      </c>
      <c r="J52" s="27" t="s">
        <v>55</v>
      </c>
      <c r="K52" s="25" t="s">
        <v>56</v>
      </c>
      <c r="L52" s="25" t="s">
        <v>57</v>
      </c>
      <c r="M52" s="25" t="s">
        <v>58</v>
      </c>
      <c r="N52" s="121" t="s">
        <v>59</v>
      </c>
      <c r="O52" s="122"/>
      <c r="P52" s="130" t="s">
        <v>60</v>
      </c>
      <c r="Q52" s="131"/>
      <c r="R52" s="77" t="s">
        <v>16</v>
      </c>
      <c r="S52" s="76" t="s">
        <v>13</v>
      </c>
    </row>
    <row r="53" spans="1:24" s="5" customFormat="1" ht="30" customHeight="1" x14ac:dyDescent="0.25">
      <c r="A53" s="93">
        <v>1</v>
      </c>
      <c r="B53" s="80" t="s">
        <v>21</v>
      </c>
      <c r="C53" s="81">
        <v>20035256</v>
      </c>
      <c r="D53" s="79"/>
      <c r="E53" s="44">
        <f>L25</f>
        <v>2.4</v>
      </c>
      <c r="F53" s="45">
        <f t="shared" ref="F53:F81" si="0">E53*$C$20/100</f>
        <v>0</v>
      </c>
      <c r="G53" s="46">
        <f t="shared" ref="G53:G82" si="1">D53+F53</f>
        <v>0</v>
      </c>
      <c r="H53" s="47">
        <v>0</v>
      </c>
      <c r="I53" s="47">
        <v>3</v>
      </c>
      <c r="J53" s="47">
        <v>0</v>
      </c>
      <c r="K53" s="45">
        <f t="shared" ref="K53:K82" si="2">(($L$19*H53)+($L$20*I53)+($L$21*J53))*$C$20/100</f>
        <v>0</v>
      </c>
      <c r="L53" s="45">
        <f t="shared" ref="L53:L82" si="3">(($L$22*H53)+($L$23*I53)+($L$24*J53))*$C$25</f>
        <v>0</v>
      </c>
      <c r="M53" s="45">
        <f t="shared" ref="M53:M82" si="4">(H53+I53+J53)*$L$31</f>
        <v>0</v>
      </c>
      <c r="N53" s="119">
        <f t="shared" ref="N53:N81" si="5">D53+M53+(H53*$C$27)+(I53*$C$31)+(J53*$C$35)</f>
        <v>0</v>
      </c>
      <c r="O53" s="120"/>
      <c r="P53" s="128">
        <f t="shared" ref="P53:P81" si="6">ROUND(G53+M53+(H53*$C$29)+(I53*$C$33)+(J53*$C$37),2)</f>
        <v>0</v>
      </c>
      <c r="Q53" s="129"/>
      <c r="R53" s="100">
        <v>1070</v>
      </c>
      <c r="S53" s="48">
        <f t="shared" ref="S53:S82" si="7">R53*P53</f>
        <v>0</v>
      </c>
      <c r="V53" s="98"/>
      <c r="X53" s="98"/>
    </row>
    <row r="54" spans="1:24" s="5" customFormat="1" ht="30" customHeight="1" x14ac:dyDescent="0.25">
      <c r="A54" s="93">
        <v>2</v>
      </c>
      <c r="B54" s="80" t="s">
        <v>22</v>
      </c>
      <c r="C54" s="81">
        <v>20035253</v>
      </c>
      <c r="D54" s="79"/>
      <c r="E54" s="44">
        <f>L25</f>
        <v>2.4</v>
      </c>
      <c r="F54" s="45">
        <f t="shared" si="0"/>
        <v>0</v>
      </c>
      <c r="G54" s="46">
        <f t="shared" si="1"/>
        <v>0</v>
      </c>
      <c r="H54" s="47">
        <v>0</v>
      </c>
      <c r="I54" s="47">
        <v>3</v>
      </c>
      <c r="J54" s="47">
        <v>0</v>
      </c>
      <c r="K54" s="45">
        <f t="shared" si="2"/>
        <v>0</v>
      </c>
      <c r="L54" s="45">
        <f t="shared" si="3"/>
        <v>0</v>
      </c>
      <c r="M54" s="45">
        <f t="shared" si="4"/>
        <v>0</v>
      </c>
      <c r="N54" s="119">
        <f t="shared" si="5"/>
        <v>0</v>
      </c>
      <c r="O54" s="120"/>
      <c r="P54" s="128">
        <f t="shared" si="6"/>
        <v>0</v>
      </c>
      <c r="Q54" s="129"/>
      <c r="R54" s="100">
        <v>260</v>
      </c>
      <c r="S54" s="48">
        <f t="shared" si="7"/>
        <v>0</v>
      </c>
      <c r="V54" s="98"/>
      <c r="X54" s="98"/>
    </row>
    <row r="55" spans="1:24" s="5" customFormat="1" ht="30" customHeight="1" x14ac:dyDescent="0.25">
      <c r="A55" s="93">
        <v>3</v>
      </c>
      <c r="B55" s="80" t="s">
        <v>23</v>
      </c>
      <c r="C55" s="81">
        <v>20035254</v>
      </c>
      <c r="D55" s="79"/>
      <c r="E55" s="44">
        <f>L25</f>
        <v>2.4</v>
      </c>
      <c r="F55" s="45">
        <f t="shared" si="0"/>
        <v>0</v>
      </c>
      <c r="G55" s="46">
        <f t="shared" si="1"/>
        <v>0</v>
      </c>
      <c r="H55" s="47">
        <v>2</v>
      </c>
      <c r="I55" s="47">
        <v>2</v>
      </c>
      <c r="J55" s="47">
        <v>0</v>
      </c>
      <c r="K55" s="45">
        <f t="shared" si="2"/>
        <v>0</v>
      </c>
      <c r="L55" s="45">
        <f t="shared" si="3"/>
        <v>0</v>
      </c>
      <c r="M55" s="45">
        <f t="shared" si="4"/>
        <v>0</v>
      </c>
      <c r="N55" s="119">
        <f t="shared" si="5"/>
        <v>0</v>
      </c>
      <c r="O55" s="120"/>
      <c r="P55" s="128">
        <f t="shared" si="6"/>
        <v>0</v>
      </c>
      <c r="Q55" s="129"/>
      <c r="R55" s="100">
        <v>550</v>
      </c>
      <c r="S55" s="48">
        <f t="shared" si="7"/>
        <v>0</v>
      </c>
      <c r="T55" s="28"/>
      <c r="V55" s="98"/>
      <c r="X55" s="98"/>
    </row>
    <row r="56" spans="1:24" s="5" customFormat="1" ht="30" customHeight="1" x14ac:dyDescent="0.25">
      <c r="A56" s="93">
        <v>4</v>
      </c>
      <c r="B56" s="80" t="s">
        <v>24</v>
      </c>
      <c r="C56" s="81">
        <v>20035255</v>
      </c>
      <c r="D56" s="79"/>
      <c r="E56" s="44">
        <f>L25</f>
        <v>2.4</v>
      </c>
      <c r="F56" s="45">
        <f t="shared" si="0"/>
        <v>0</v>
      </c>
      <c r="G56" s="46">
        <f t="shared" si="1"/>
        <v>0</v>
      </c>
      <c r="H56" s="47">
        <v>2</v>
      </c>
      <c r="I56" s="47">
        <v>2</v>
      </c>
      <c r="J56" s="47">
        <v>0</v>
      </c>
      <c r="K56" s="45">
        <f t="shared" si="2"/>
        <v>0</v>
      </c>
      <c r="L56" s="45">
        <f t="shared" si="3"/>
        <v>0</v>
      </c>
      <c r="M56" s="45">
        <f t="shared" si="4"/>
        <v>0</v>
      </c>
      <c r="N56" s="119">
        <f t="shared" si="5"/>
        <v>0</v>
      </c>
      <c r="O56" s="120"/>
      <c r="P56" s="128">
        <f t="shared" si="6"/>
        <v>0</v>
      </c>
      <c r="Q56" s="129"/>
      <c r="R56" s="100">
        <v>45</v>
      </c>
      <c r="S56" s="48">
        <f t="shared" si="7"/>
        <v>0</v>
      </c>
      <c r="V56" s="98"/>
      <c r="X56" s="98"/>
    </row>
    <row r="57" spans="1:24" s="5" customFormat="1" ht="30" customHeight="1" x14ac:dyDescent="0.25">
      <c r="A57" s="93">
        <v>5</v>
      </c>
      <c r="B57" s="80" t="s">
        <v>25</v>
      </c>
      <c r="C57" s="81">
        <v>20035263</v>
      </c>
      <c r="D57" s="79"/>
      <c r="E57" s="44">
        <f>L25</f>
        <v>2.4</v>
      </c>
      <c r="F57" s="45">
        <f t="shared" si="0"/>
        <v>0</v>
      </c>
      <c r="G57" s="46">
        <f t="shared" si="1"/>
        <v>0</v>
      </c>
      <c r="H57" s="47">
        <v>0</v>
      </c>
      <c r="I57" s="47">
        <v>4</v>
      </c>
      <c r="J57" s="47">
        <v>0</v>
      </c>
      <c r="K57" s="45">
        <f t="shared" si="2"/>
        <v>0</v>
      </c>
      <c r="L57" s="45">
        <f t="shared" si="3"/>
        <v>0</v>
      </c>
      <c r="M57" s="45">
        <f t="shared" si="4"/>
        <v>0</v>
      </c>
      <c r="N57" s="119">
        <f t="shared" si="5"/>
        <v>0</v>
      </c>
      <c r="O57" s="120"/>
      <c r="P57" s="128">
        <f t="shared" si="6"/>
        <v>0</v>
      </c>
      <c r="Q57" s="129"/>
      <c r="R57" s="100">
        <v>2000</v>
      </c>
      <c r="S57" s="48">
        <f t="shared" si="7"/>
        <v>0</v>
      </c>
      <c r="V57" s="98"/>
      <c r="X57" s="98"/>
    </row>
    <row r="58" spans="1:24" s="5" customFormat="1" ht="30" customHeight="1" x14ac:dyDescent="0.25">
      <c r="A58" s="93">
        <v>6</v>
      </c>
      <c r="B58" s="80" t="s">
        <v>26</v>
      </c>
      <c r="C58" s="81">
        <v>20035264</v>
      </c>
      <c r="D58" s="79"/>
      <c r="E58" s="44">
        <f>L25</f>
        <v>2.4</v>
      </c>
      <c r="F58" s="45">
        <f t="shared" si="0"/>
        <v>0</v>
      </c>
      <c r="G58" s="46">
        <f t="shared" si="1"/>
        <v>0</v>
      </c>
      <c r="H58" s="47">
        <v>0</v>
      </c>
      <c r="I58" s="47">
        <v>4</v>
      </c>
      <c r="J58" s="47">
        <v>0</v>
      </c>
      <c r="K58" s="45">
        <f t="shared" si="2"/>
        <v>0</v>
      </c>
      <c r="L58" s="45">
        <f t="shared" si="3"/>
        <v>0</v>
      </c>
      <c r="M58" s="45">
        <f t="shared" si="4"/>
        <v>0</v>
      </c>
      <c r="N58" s="119">
        <f t="shared" si="5"/>
        <v>0</v>
      </c>
      <c r="O58" s="120"/>
      <c r="P58" s="128">
        <f t="shared" si="6"/>
        <v>0</v>
      </c>
      <c r="Q58" s="129"/>
      <c r="R58" s="100">
        <v>300</v>
      </c>
      <c r="S58" s="48">
        <f t="shared" si="7"/>
        <v>0</v>
      </c>
      <c r="V58" s="98"/>
      <c r="X58" s="98"/>
    </row>
    <row r="59" spans="1:24" s="5" customFormat="1" ht="30" customHeight="1" x14ac:dyDescent="0.25">
      <c r="A59" s="93">
        <v>7</v>
      </c>
      <c r="B59" s="80" t="s">
        <v>27</v>
      </c>
      <c r="C59" s="81">
        <v>20035265</v>
      </c>
      <c r="D59" s="79"/>
      <c r="E59" s="44">
        <f>L25</f>
        <v>2.4</v>
      </c>
      <c r="F59" s="45">
        <f t="shared" si="0"/>
        <v>0</v>
      </c>
      <c r="G59" s="46">
        <f t="shared" si="1"/>
        <v>0</v>
      </c>
      <c r="H59" s="47">
        <v>2</v>
      </c>
      <c r="I59" s="47">
        <v>3</v>
      </c>
      <c r="J59" s="47">
        <v>0</v>
      </c>
      <c r="K59" s="45">
        <f t="shared" si="2"/>
        <v>0</v>
      </c>
      <c r="L59" s="45">
        <f t="shared" si="3"/>
        <v>0</v>
      </c>
      <c r="M59" s="45">
        <f t="shared" si="4"/>
        <v>0</v>
      </c>
      <c r="N59" s="119">
        <f t="shared" si="5"/>
        <v>0</v>
      </c>
      <c r="O59" s="120"/>
      <c r="P59" s="128">
        <f t="shared" si="6"/>
        <v>0</v>
      </c>
      <c r="Q59" s="129"/>
      <c r="R59" s="100">
        <v>2600</v>
      </c>
      <c r="S59" s="48">
        <f t="shared" si="7"/>
        <v>0</v>
      </c>
      <c r="V59" s="98"/>
      <c r="X59" s="98"/>
    </row>
    <row r="60" spans="1:24" s="5" customFormat="1" ht="30" customHeight="1" x14ac:dyDescent="0.25">
      <c r="A60" s="93">
        <v>8</v>
      </c>
      <c r="B60" s="80" t="s">
        <v>28</v>
      </c>
      <c r="C60" s="81">
        <v>20035266</v>
      </c>
      <c r="D60" s="79"/>
      <c r="E60" s="44">
        <f>L25</f>
        <v>2.4</v>
      </c>
      <c r="F60" s="45">
        <f t="shared" si="0"/>
        <v>0</v>
      </c>
      <c r="G60" s="46">
        <f t="shared" si="1"/>
        <v>0</v>
      </c>
      <c r="H60" s="47">
        <v>2</v>
      </c>
      <c r="I60" s="47">
        <v>3</v>
      </c>
      <c r="J60" s="47">
        <v>0</v>
      </c>
      <c r="K60" s="45">
        <f t="shared" si="2"/>
        <v>0</v>
      </c>
      <c r="L60" s="45">
        <f t="shared" si="3"/>
        <v>0</v>
      </c>
      <c r="M60" s="45">
        <f t="shared" si="4"/>
        <v>0</v>
      </c>
      <c r="N60" s="119">
        <f t="shared" si="5"/>
        <v>0</v>
      </c>
      <c r="O60" s="120"/>
      <c r="P60" s="128">
        <f t="shared" si="6"/>
        <v>0</v>
      </c>
      <c r="Q60" s="129"/>
      <c r="R60" s="100">
        <v>150</v>
      </c>
      <c r="S60" s="48">
        <f t="shared" si="7"/>
        <v>0</v>
      </c>
      <c r="V60" s="98"/>
      <c r="X60" s="98"/>
    </row>
    <row r="61" spans="1:24" s="5" customFormat="1" ht="30" customHeight="1" x14ac:dyDescent="0.25">
      <c r="A61" s="93">
        <v>9</v>
      </c>
      <c r="B61" s="80" t="s">
        <v>29</v>
      </c>
      <c r="C61" s="81">
        <v>20035267</v>
      </c>
      <c r="D61" s="79"/>
      <c r="E61" s="44">
        <f>L26</f>
        <v>3.1</v>
      </c>
      <c r="F61" s="45">
        <f t="shared" si="0"/>
        <v>0</v>
      </c>
      <c r="G61" s="46">
        <f t="shared" si="1"/>
        <v>0</v>
      </c>
      <c r="H61" s="47">
        <v>0</v>
      </c>
      <c r="I61" s="47">
        <v>5</v>
      </c>
      <c r="J61" s="47">
        <v>0</v>
      </c>
      <c r="K61" s="45">
        <f t="shared" si="2"/>
        <v>0</v>
      </c>
      <c r="L61" s="45">
        <f t="shared" si="3"/>
        <v>0</v>
      </c>
      <c r="M61" s="45">
        <f t="shared" si="4"/>
        <v>0</v>
      </c>
      <c r="N61" s="119">
        <f t="shared" si="5"/>
        <v>0</v>
      </c>
      <c r="O61" s="120"/>
      <c r="P61" s="128">
        <f t="shared" si="6"/>
        <v>0</v>
      </c>
      <c r="Q61" s="129"/>
      <c r="R61" s="100">
        <v>1700</v>
      </c>
      <c r="S61" s="48">
        <f t="shared" si="7"/>
        <v>0</v>
      </c>
      <c r="V61" s="98"/>
      <c r="X61" s="98"/>
    </row>
    <row r="62" spans="1:24" s="5" customFormat="1" ht="30" customHeight="1" x14ac:dyDescent="0.25">
      <c r="A62" s="93">
        <v>10</v>
      </c>
      <c r="B62" s="80" t="s">
        <v>30</v>
      </c>
      <c r="C62" s="81">
        <v>20035268</v>
      </c>
      <c r="D62" s="79"/>
      <c r="E62" s="44">
        <f>L26</f>
        <v>3.1</v>
      </c>
      <c r="F62" s="45">
        <f t="shared" si="0"/>
        <v>0</v>
      </c>
      <c r="G62" s="46">
        <f t="shared" si="1"/>
        <v>0</v>
      </c>
      <c r="H62" s="47">
        <v>0</v>
      </c>
      <c r="I62" s="47">
        <v>5</v>
      </c>
      <c r="J62" s="47">
        <v>0</v>
      </c>
      <c r="K62" s="45">
        <f t="shared" si="2"/>
        <v>0</v>
      </c>
      <c r="L62" s="45">
        <f t="shared" si="3"/>
        <v>0</v>
      </c>
      <c r="M62" s="45">
        <f t="shared" si="4"/>
        <v>0</v>
      </c>
      <c r="N62" s="119">
        <f t="shared" si="5"/>
        <v>0</v>
      </c>
      <c r="O62" s="120"/>
      <c r="P62" s="128">
        <f t="shared" si="6"/>
        <v>0</v>
      </c>
      <c r="Q62" s="129"/>
      <c r="R62" s="100">
        <v>140</v>
      </c>
      <c r="S62" s="48">
        <f t="shared" si="7"/>
        <v>0</v>
      </c>
      <c r="V62" s="98"/>
      <c r="X62" s="98"/>
    </row>
    <row r="63" spans="1:24" s="5" customFormat="1" ht="30" customHeight="1" x14ac:dyDescent="0.25">
      <c r="A63" s="93">
        <v>11</v>
      </c>
      <c r="B63" s="80" t="s">
        <v>31</v>
      </c>
      <c r="C63" s="81">
        <v>20035269</v>
      </c>
      <c r="D63" s="79"/>
      <c r="E63" s="44">
        <f>L26</f>
        <v>3.1</v>
      </c>
      <c r="F63" s="45">
        <f t="shared" si="0"/>
        <v>0</v>
      </c>
      <c r="G63" s="46">
        <f t="shared" si="1"/>
        <v>0</v>
      </c>
      <c r="H63" s="47">
        <v>2</v>
      </c>
      <c r="I63" s="47">
        <v>4</v>
      </c>
      <c r="J63" s="47">
        <v>0</v>
      </c>
      <c r="K63" s="45">
        <f t="shared" si="2"/>
        <v>0</v>
      </c>
      <c r="L63" s="45">
        <f t="shared" si="3"/>
        <v>0</v>
      </c>
      <c r="M63" s="45">
        <f t="shared" si="4"/>
        <v>0</v>
      </c>
      <c r="N63" s="119">
        <f t="shared" si="5"/>
        <v>0</v>
      </c>
      <c r="O63" s="120"/>
      <c r="P63" s="128">
        <f t="shared" si="6"/>
        <v>0</v>
      </c>
      <c r="Q63" s="129"/>
      <c r="R63" s="100">
        <v>1800</v>
      </c>
      <c r="S63" s="48">
        <f t="shared" si="7"/>
        <v>0</v>
      </c>
      <c r="V63" s="98"/>
      <c r="X63" s="98"/>
    </row>
    <row r="64" spans="1:24" s="5" customFormat="1" ht="30" customHeight="1" x14ac:dyDescent="0.25">
      <c r="A64" s="93">
        <v>12</v>
      </c>
      <c r="B64" s="80" t="s">
        <v>32</v>
      </c>
      <c r="C64" s="81">
        <v>20035270</v>
      </c>
      <c r="D64" s="79"/>
      <c r="E64" s="44">
        <f>L26</f>
        <v>3.1</v>
      </c>
      <c r="F64" s="45">
        <f>E64*$C$20/100</f>
        <v>0</v>
      </c>
      <c r="G64" s="46">
        <f t="shared" si="1"/>
        <v>0</v>
      </c>
      <c r="H64" s="47">
        <v>2</v>
      </c>
      <c r="I64" s="47">
        <v>4</v>
      </c>
      <c r="J64" s="47">
        <v>0</v>
      </c>
      <c r="K64" s="45">
        <f t="shared" si="2"/>
        <v>0</v>
      </c>
      <c r="L64" s="45">
        <f t="shared" si="3"/>
        <v>0</v>
      </c>
      <c r="M64" s="45">
        <f>(H64+I64+J64)*$L$31</f>
        <v>0</v>
      </c>
      <c r="N64" s="119">
        <f>D64+M64+(H64*$C$27)+(I64*$C$31)+(J64*$C$35)</f>
        <v>0</v>
      </c>
      <c r="O64" s="120"/>
      <c r="P64" s="128">
        <f>ROUND(G64+M64+(H64*$C$29)+(I64*$C$33)+(J64*$C$37),2)</f>
        <v>0</v>
      </c>
      <c r="Q64" s="129"/>
      <c r="R64" s="100">
        <v>100</v>
      </c>
      <c r="S64" s="48">
        <f t="shared" si="7"/>
        <v>0</v>
      </c>
      <c r="V64" s="98"/>
      <c r="X64" s="98"/>
    </row>
    <row r="65" spans="1:24" s="5" customFormat="1" ht="30" customHeight="1" x14ac:dyDescent="0.25">
      <c r="A65" s="93">
        <v>13</v>
      </c>
      <c r="B65" s="80" t="s">
        <v>76</v>
      </c>
      <c r="C65" s="81">
        <v>1100003366</v>
      </c>
      <c r="D65" s="79"/>
      <c r="E65" s="44">
        <v>4.1500000000000004</v>
      </c>
      <c r="F65" s="45">
        <f t="shared" ref="F65:F66" si="8">E65*$C$20/100</f>
        <v>0</v>
      </c>
      <c r="G65" s="46">
        <f t="shared" ref="G65:G66" si="9">D65+F65</f>
        <v>0</v>
      </c>
      <c r="H65" s="47">
        <v>0</v>
      </c>
      <c r="I65" s="47">
        <v>6</v>
      </c>
      <c r="J65" s="47">
        <v>0</v>
      </c>
      <c r="K65" s="45">
        <f t="shared" si="2"/>
        <v>0</v>
      </c>
      <c r="L65" s="45">
        <f t="shared" si="3"/>
        <v>0</v>
      </c>
      <c r="M65" s="45">
        <f>(H65+I65+J65)*$L$31</f>
        <v>0</v>
      </c>
      <c r="N65" s="119">
        <f t="shared" ref="N65:N66" si="10">D65+M65+(H65*$C$27)+(I65*$C$31)+(J65*$C$35)</f>
        <v>0</v>
      </c>
      <c r="O65" s="120"/>
      <c r="P65" s="128">
        <f t="shared" ref="P65:P66" si="11">ROUND(G65+M65+(H65*$C$29)+(I65*$C$33)+(J65*$C$37),2)</f>
        <v>0</v>
      </c>
      <c r="Q65" s="129"/>
      <c r="R65" s="100">
        <v>80</v>
      </c>
      <c r="S65" s="48">
        <f t="shared" si="7"/>
        <v>0</v>
      </c>
      <c r="V65" s="98"/>
      <c r="X65" s="98"/>
    </row>
    <row r="66" spans="1:24" s="5" customFormat="1" ht="30" customHeight="1" x14ac:dyDescent="0.25">
      <c r="A66" s="93">
        <v>14</v>
      </c>
      <c r="B66" s="80" t="s">
        <v>77</v>
      </c>
      <c r="C66" s="81">
        <v>1100003367</v>
      </c>
      <c r="D66" s="79"/>
      <c r="E66" s="44">
        <v>4.1500000000000004</v>
      </c>
      <c r="F66" s="45">
        <f t="shared" si="8"/>
        <v>0</v>
      </c>
      <c r="G66" s="46">
        <f t="shared" si="9"/>
        <v>0</v>
      </c>
      <c r="H66" s="47">
        <v>0</v>
      </c>
      <c r="I66" s="47">
        <v>6</v>
      </c>
      <c r="J66" s="47">
        <v>0</v>
      </c>
      <c r="K66" s="45">
        <f t="shared" si="2"/>
        <v>0</v>
      </c>
      <c r="L66" s="45">
        <f t="shared" si="3"/>
        <v>0</v>
      </c>
      <c r="M66" s="45">
        <f>(H66+I66+J66)*$L$31</f>
        <v>0</v>
      </c>
      <c r="N66" s="119">
        <f t="shared" si="10"/>
        <v>0</v>
      </c>
      <c r="O66" s="120"/>
      <c r="P66" s="128">
        <f t="shared" si="11"/>
        <v>0</v>
      </c>
      <c r="Q66" s="129"/>
      <c r="R66" s="100">
        <v>40</v>
      </c>
      <c r="S66" s="48">
        <f t="shared" si="7"/>
        <v>0</v>
      </c>
      <c r="V66" s="98"/>
      <c r="X66" s="98"/>
    </row>
    <row r="67" spans="1:24" s="5" customFormat="1" ht="30" customHeight="1" x14ac:dyDescent="0.25">
      <c r="A67" s="93">
        <v>15</v>
      </c>
      <c r="B67" s="80" t="s">
        <v>33</v>
      </c>
      <c r="C67" s="81">
        <v>20035257</v>
      </c>
      <c r="D67" s="79"/>
      <c r="E67" s="44">
        <f>L26</f>
        <v>3.1</v>
      </c>
      <c r="F67" s="45">
        <f t="shared" si="0"/>
        <v>0</v>
      </c>
      <c r="G67" s="46">
        <f t="shared" si="1"/>
        <v>0</v>
      </c>
      <c r="H67" s="47">
        <v>4</v>
      </c>
      <c r="I67" s="47">
        <v>3</v>
      </c>
      <c r="J67" s="47">
        <v>0</v>
      </c>
      <c r="K67" s="45">
        <f t="shared" si="2"/>
        <v>0</v>
      </c>
      <c r="L67" s="45">
        <f t="shared" si="3"/>
        <v>0</v>
      </c>
      <c r="M67" s="45">
        <f t="shared" si="4"/>
        <v>0</v>
      </c>
      <c r="N67" s="119">
        <f t="shared" si="5"/>
        <v>0</v>
      </c>
      <c r="O67" s="120"/>
      <c r="P67" s="128">
        <f t="shared" si="6"/>
        <v>0</v>
      </c>
      <c r="Q67" s="129"/>
      <c r="R67" s="100">
        <v>440</v>
      </c>
      <c r="S67" s="48">
        <f t="shared" si="7"/>
        <v>0</v>
      </c>
      <c r="V67" s="98"/>
      <c r="X67" s="98"/>
    </row>
    <row r="68" spans="1:24" s="5" customFormat="1" ht="30" customHeight="1" x14ac:dyDescent="0.25">
      <c r="A68" s="93">
        <v>16</v>
      </c>
      <c r="B68" s="80" t="s">
        <v>34</v>
      </c>
      <c r="C68" s="81">
        <v>20035258</v>
      </c>
      <c r="D68" s="79"/>
      <c r="E68" s="44">
        <f>L26</f>
        <v>3.1</v>
      </c>
      <c r="F68" s="45">
        <f t="shared" si="0"/>
        <v>0</v>
      </c>
      <c r="G68" s="46">
        <f t="shared" si="1"/>
        <v>0</v>
      </c>
      <c r="H68" s="47">
        <v>4</v>
      </c>
      <c r="I68" s="47">
        <v>3</v>
      </c>
      <c r="J68" s="47">
        <v>0</v>
      </c>
      <c r="K68" s="45">
        <f t="shared" si="2"/>
        <v>0</v>
      </c>
      <c r="L68" s="45">
        <f t="shared" si="3"/>
        <v>0</v>
      </c>
      <c r="M68" s="45">
        <f t="shared" si="4"/>
        <v>0</v>
      </c>
      <c r="N68" s="119">
        <f t="shared" si="5"/>
        <v>0</v>
      </c>
      <c r="O68" s="120"/>
      <c r="P68" s="128">
        <f t="shared" si="6"/>
        <v>0</v>
      </c>
      <c r="Q68" s="129"/>
      <c r="R68" s="100">
        <v>25</v>
      </c>
      <c r="S68" s="48">
        <f t="shared" si="7"/>
        <v>0</v>
      </c>
      <c r="V68" s="98"/>
      <c r="X68" s="98"/>
    </row>
    <row r="69" spans="1:24" s="5" customFormat="1" ht="30" customHeight="1" x14ac:dyDescent="0.25">
      <c r="A69" s="93">
        <v>17</v>
      </c>
      <c r="B69" s="80" t="s">
        <v>78</v>
      </c>
      <c r="C69" s="81">
        <v>1100003368</v>
      </c>
      <c r="D69" s="79"/>
      <c r="E69" s="44">
        <v>4.1500000000000004</v>
      </c>
      <c r="F69" s="45">
        <f t="shared" ref="F69:F70" si="12">E69*$C$20/100</f>
        <v>0</v>
      </c>
      <c r="G69" s="46">
        <f t="shared" ref="G69:G70" si="13">D69+F69</f>
        <v>0</v>
      </c>
      <c r="H69" s="47">
        <v>0</v>
      </c>
      <c r="I69" s="47">
        <v>7</v>
      </c>
      <c r="J69" s="47">
        <v>0</v>
      </c>
      <c r="K69" s="45">
        <f t="shared" si="2"/>
        <v>0</v>
      </c>
      <c r="L69" s="45">
        <f t="shared" si="3"/>
        <v>0</v>
      </c>
      <c r="M69" s="45">
        <f t="shared" si="4"/>
        <v>0</v>
      </c>
      <c r="N69" s="119">
        <f t="shared" ref="N69:N70" si="14">D69+M69+(H69*$C$27)+(I69*$C$31)+(J69*$C$35)</f>
        <v>0</v>
      </c>
      <c r="O69" s="120"/>
      <c r="P69" s="128">
        <f t="shared" ref="P69:P70" si="15">ROUND(G69+M69+(H69*$C$29)+(I69*$C$33)+(J69*$C$37),2)</f>
        <v>0</v>
      </c>
      <c r="Q69" s="129"/>
      <c r="R69" s="100">
        <v>60</v>
      </c>
      <c r="S69" s="48">
        <f t="shared" si="7"/>
        <v>0</v>
      </c>
      <c r="V69" s="98"/>
      <c r="X69" s="98"/>
    </row>
    <row r="70" spans="1:24" s="5" customFormat="1" ht="30" customHeight="1" x14ac:dyDescent="0.25">
      <c r="A70" s="93">
        <v>18</v>
      </c>
      <c r="B70" s="80" t="s">
        <v>79</v>
      </c>
      <c r="C70" s="81">
        <v>1100003369</v>
      </c>
      <c r="D70" s="79"/>
      <c r="E70" s="44">
        <v>4.1500000000000004</v>
      </c>
      <c r="F70" s="45">
        <f t="shared" si="12"/>
        <v>0</v>
      </c>
      <c r="G70" s="46">
        <f t="shared" si="13"/>
        <v>0</v>
      </c>
      <c r="H70" s="47">
        <v>0</v>
      </c>
      <c r="I70" s="47">
        <v>7</v>
      </c>
      <c r="J70" s="47">
        <v>0</v>
      </c>
      <c r="K70" s="45">
        <f t="shared" si="2"/>
        <v>0</v>
      </c>
      <c r="L70" s="45">
        <f t="shared" si="3"/>
        <v>0</v>
      </c>
      <c r="M70" s="45">
        <f t="shared" si="4"/>
        <v>0</v>
      </c>
      <c r="N70" s="119">
        <f t="shared" si="14"/>
        <v>0</v>
      </c>
      <c r="O70" s="120"/>
      <c r="P70" s="128">
        <f t="shared" si="15"/>
        <v>0</v>
      </c>
      <c r="Q70" s="129"/>
      <c r="R70" s="100">
        <v>40</v>
      </c>
      <c r="S70" s="48">
        <f t="shared" si="7"/>
        <v>0</v>
      </c>
      <c r="V70" s="98"/>
      <c r="X70" s="98"/>
    </row>
    <row r="71" spans="1:24" s="5" customFormat="1" ht="30" customHeight="1" x14ac:dyDescent="0.25">
      <c r="A71" s="93">
        <v>19</v>
      </c>
      <c r="B71" s="80" t="s">
        <v>35</v>
      </c>
      <c r="C71" s="81">
        <v>20035259</v>
      </c>
      <c r="D71" s="79"/>
      <c r="E71" s="44">
        <f>L27</f>
        <v>4.1500000000000004</v>
      </c>
      <c r="F71" s="45">
        <f t="shared" si="0"/>
        <v>0</v>
      </c>
      <c r="G71" s="46">
        <f t="shared" si="1"/>
        <v>0</v>
      </c>
      <c r="H71" s="47">
        <v>0</v>
      </c>
      <c r="I71" s="47">
        <v>5</v>
      </c>
      <c r="J71" s="47">
        <v>1</v>
      </c>
      <c r="K71" s="45">
        <f t="shared" si="2"/>
        <v>0</v>
      </c>
      <c r="L71" s="45">
        <f t="shared" si="3"/>
        <v>0</v>
      </c>
      <c r="M71" s="45">
        <f t="shared" si="4"/>
        <v>0</v>
      </c>
      <c r="N71" s="119">
        <f t="shared" si="5"/>
        <v>0</v>
      </c>
      <c r="O71" s="120"/>
      <c r="P71" s="128">
        <f t="shared" si="6"/>
        <v>0</v>
      </c>
      <c r="Q71" s="129"/>
      <c r="R71" s="100">
        <v>180</v>
      </c>
      <c r="S71" s="48">
        <f t="shared" si="7"/>
        <v>0</v>
      </c>
      <c r="V71" s="98"/>
      <c r="X71" s="98"/>
    </row>
    <row r="72" spans="1:24" s="5" customFormat="1" ht="30" customHeight="1" x14ac:dyDescent="0.25">
      <c r="A72" s="93">
        <v>20</v>
      </c>
      <c r="B72" s="80" t="s">
        <v>36</v>
      </c>
      <c r="C72" s="81">
        <v>20035260</v>
      </c>
      <c r="D72" s="79"/>
      <c r="E72" s="49">
        <f>L27</f>
        <v>4.1500000000000004</v>
      </c>
      <c r="F72" s="45">
        <f t="shared" si="0"/>
        <v>0</v>
      </c>
      <c r="G72" s="46">
        <f t="shared" si="1"/>
        <v>0</v>
      </c>
      <c r="H72" s="47">
        <v>0</v>
      </c>
      <c r="I72" s="47">
        <v>5</v>
      </c>
      <c r="J72" s="47">
        <v>1</v>
      </c>
      <c r="K72" s="45">
        <f t="shared" si="2"/>
        <v>0</v>
      </c>
      <c r="L72" s="45">
        <f t="shared" si="3"/>
        <v>0</v>
      </c>
      <c r="M72" s="45">
        <f t="shared" si="4"/>
        <v>0</v>
      </c>
      <c r="N72" s="119">
        <f t="shared" si="5"/>
        <v>0</v>
      </c>
      <c r="O72" s="120"/>
      <c r="P72" s="128">
        <f t="shared" si="6"/>
        <v>0</v>
      </c>
      <c r="Q72" s="129"/>
      <c r="R72" s="100">
        <v>25</v>
      </c>
      <c r="S72" s="48">
        <f t="shared" si="7"/>
        <v>0</v>
      </c>
      <c r="V72" s="98"/>
      <c r="X72" s="98"/>
    </row>
    <row r="73" spans="1:24" s="5" customFormat="1" ht="30" customHeight="1" x14ac:dyDescent="0.25">
      <c r="A73" s="93">
        <v>21</v>
      </c>
      <c r="B73" s="80" t="s">
        <v>37</v>
      </c>
      <c r="C73" s="81">
        <v>20035261</v>
      </c>
      <c r="D73" s="79"/>
      <c r="E73" s="44">
        <f>L27</f>
        <v>4.1500000000000004</v>
      </c>
      <c r="F73" s="45">
        <f t="shared" si="0"/>
        <v>0</v>
      </c>
      <c r="G73" s="46">
        <f t="shared" si="1"/>
        <v>0</v>
      </c>
      <c r="H73" s="47">
        <v>2</v>
      </c>
      <c r="I73" s="47">
        <v>4</v>
      </c>
      <c r="J73" s="47">
        <v>1</v>
      </c>
      <c r="K73" s="45">
        <f t="shared" si="2"/>
        <v>0</v>
      </c>
      <c r="L73" s="45">
        <f t="shared" si="3"/>
        <v>0</v>
      </c>
      <c r="M73" s="45">
        <f t="shared" si="4"/>
        <v>0</v>
      </c>
      <c r="N73" s="119">
        <f t="shared" si="5"/>
        <v>0</v>
      </c>
      <c r="O73" s="120"/>
      <c r="P73" s="128">
        <f t="shared" si="6"/>
        <v>0</v>
      </c>
      <c r="Q73" s="129"/>
      <c r="R73" s="100">
        <v>45</v>
      </c>
      <c r="S73" s="48">
        <f t="shared" si="7"/>
        <v>0</v>
      </c>
      <c r="U73" s="29"/>
      <c r="V73" s="98"/>
      <c r="X73" s="98"/>
    </row>
    <row r="74" spans="1:24" s="5" customFormat="1" ht="30" customHeight="1" x14ac:dyDescent="0.25">
      <c r="A74" s="93">
        <v>22</v>
      </c>
      <c r="B74" s="80" t="s">
        <v>38</v>
      </c>
      <c r="C74" s="81">
        <v>20035262</v>
      </c>
      <c r="D74" s="79"/>
      <c r="E74" s="44">
        <f>L27</f>
        <v>4.1500000000000004</v>
      </c>
      <c r="F74" s="45">
        <f t="shared" si="0"/>
        <v>0</v>
      </c>
      <c r="G74" s="46">
        <f t="shared" si="1"/>
        <v>0</v>
      </c>
      <c r="H74" s="47">
        <v>2</v>
      </c>
      <c r="I74" s="47">
        <v>4</v>
      </c>
      <c r="J74" s="47">
        <v>1</v>
      </c>
      <c r="K74" s="45">
        <f t="shared" si="2"/>
        <v>0</v>
      </c>
      <c r="L74" s="45">
        <f t="shared" si="3"/>
        <v>0</v>
      </c>
      <c r="M74" s="45">
        <f t="shared" si="4"/>
        <v>0</v>
      </c>
      <c r="N74" s="119">
        <f t="shared" si="5"/>
        <v>0</v>
      </c>
      <c r="O74" s="120"/>
      <c r="P74" s="128">
        <f t="shared" si="6"/>
        <v>0</v>
      </c>
      <c r="Q74" s="129"/>
      <c r="R74" s="100">
        <v>5</v>
      </c>
      <c r="S74" s="48">
        <f t="shared" si="7"/>
        <v>0</v>
      </c>
      <c r="V74" s="98"/>
      <c r="X74" s="98"/>
    </row>
    <row r="75" spans="1:24" s="5" customFormat="1" ht="30" customHeight="1" x14ac:dyDescent="0.25">
      <c r="A75" s="93">
        <v>23</v>
      </c>
      <c r="B75" s="80" t="s">
        <v>39</v>
      </c>
      <c r="C75" s="81">
        <v>20035271</v>
      </c>
      <c r="D75" s="79"/>
      <c r="E75" s="44">
        <f>L27</f>
        <v>4.1500000000000004</v>
      </c>
      <c r="F75" s="45">
        <f t="shared" si="0"/>
        <v>0</v>
      </c>
      <c r="G75" s="46">
        <f t="shared" si="1"/>
        <v>0</v>
      </c>
      <c r="H75" s="47">
        <v>0</v>
      </c>
      <c r="I75" s="47">
        <v>6</v>
      </c>
      <c r="J75" s="47">
        <v>1</v>
      </c>
      <c r="K75" s="45">
        <f t="shared" si="2"/>
        <v>0</v>
      </c>
      <c r="L75" s="45">
        <f t="shared" si="3"/>
        <v>0</v>
      </c>
      <c r="M75" s="45">
        <f t="shared" si="4"/>
        <v>0</v>
      </c>
      <c r="N75" s="119">
        <f t="shared" si="5"/>
        <v>0</v>
      </c>
      <c r="O75" s="120"/>
      <c r="P75" s="128">
        <f t="shared" si="6"/>
        <v>0</v>
      </c>
      <c r="Q75" s="129"/>
      <c r="R75" s="100">
        <v>500</v>
      </c>
      <c r="S75" s="48">
        <f t="shared" si="7"/>
        <v>0</v>
      </c>
      <c r="V75" s="98"/>
      <c r="X75" s="98"/>
    </row>
    <row r="76" spans="1:24" s="5" customFormat="1" ht="30" customHeight="1" x14ac:dyDescent="0.25">
      <c r="A76" s="93">
        <v>24</v>
      </c>
      <c r="B76" s="80" t="s">
        <v>40</v>
      </c>
      <c r="C76" s="81">
        <v>20035272</v>
      </c>
      <c r="D76" s="79"/>
      <c r="E76" s="44">
        <f>L27</f>
        <v>4.1500000000000004</v>
      </c>
      <c r="F76" s="45">
        <f t="shared" si="0"/>
        <v>0</v>
      </c>
      <c r="G76" s="46">
        <f t="shared" si="1"/>
        <v>0</v>
      </c>
      <c r="H76" s="47">
        <v>0</v>
      </c>
      <c r="I76" s="47">
        <v>6</v>
      </c>
      <c r="J76" s="47">
        <v>1</v>
      </c>
      <c r="K76" s="45">
        <f t="shared" si="2"/>
        <v>0</v>
      </c>
      <c r="L76" s="45">
        <f t="shared" si="3"/>
        <v>0</v>
      </c>
      <c r="M76" s="45">
        <f t="shared" si="4"/>
        <v>0</v>
      </c>
      <c r="N76" s="119">
        <f t="shared" si="5"/>
        <v>0</v>
      </c>
      <c r="O76" s="120"/>
      <c r="P76" s="128">
        <f t="shared" si="6"/>
        <v>0</v>
      </c>
      <c r="Q76" s="129"/>
      <c r="R76" s="100">
        <v>50</v>
      </c>
      <c r="S76" s="48">
        <f t="shared" si="7"/>
        <v>0</v>
      </c>
      <c r="V76" s="98"/>
      <c r="X76" s="98"/>
    </row>
    <row r="77" spans="1:24" s="5" customFormat="1" ht="31.5" customHeight="1" x14ac:dyDescent="0.25">
      <c r="A77" s="93">
        <v>25</v>
      </c>
      <c r="B77" s="80" t="s">
        <v>41</v>
      </c>
      <c r="C77" s="81">
        <v>20035273</v>
      </c>
      <c r="D77" s="79"/>
      <c r="E77" s="52">
        <f>L27</f>
        <v>4.1500000000000004</v>
      </c>
      <c r="F77" s="53">
        <f t="shared" si="0"/>
        <v>0</v>
      </c>
      <c r="G77" s="54">
        <f t="shared" si="1"/>
        <v>0</v>
      </c>
      <c r="H77" s="55">
        <v>2</v>
      </c>
      <c r="I77" s="55">
        <v>5</v>
      </c>
      <c r="J77" s="55">
        <v>1</v>
      </c>
      <c r="K77" s="53">
        <f t="shared" si="2"/>
        <v>0</v>
      </c>
      <c r="L77" s="53">
        <f t="shared" si="3"/>
        <v>0</v>
      </c>
      <c r="M77" s="53">
        <f t="shared" si="4"/>
        <v>0</v>
      </c>
      <c r="N77" s="133">
        <f t="shared" si="5"/>
        <v>0</v>
      </c>
      <c r="O77" s="134"/>
      <c r="P77" s="128">
        <f t="shared" si="6"/>
        <v>0</v>
      </c>
      <c r="Q77" s="129"/>
      <c r="R77" s="100">
        <v>230</v>
      </c>
      <c r="S77" s="48">
        <f t="shared" si="7"/>
        <v>0</v>
      </c>
      <c r="V77" s="98"/>
      <c r="X77" s="98"/>
    </row>
    <row r="78" spans="1:24" s="5" customFormat="1" ht="30" customHeight="1" x14ac:dyDescent="0.25">
      <c r="A78" s="93">
        <v>26</v>
      </c>
      <c r="B78" s="80" t="s">
        <v>42</v>
      </c>
      <c r="C78" s="81">
        <v>20035274</v>
      </c>
      <c r="D78" s="79"/>
      <c r="E78" s="49">
        <f>L28</f>
        <v>5.95</v>
      </c>
      <c r="F78" s="50">
        <f t="shared" si="0"/>
        <v>0</v>
      </c>
      <c r="G78" s="51">
        <f t="shared" si="1"/>
        <v>0</v>
      </c>
      <c r="H78" s="47">
        <v>0</v>
      </c>
      <c r="I78" s="47">
        <v>7</v>
      </c>
      <c r="J78" s="47">
        <v>1</v>
      </c>
      <c r="K78" s="45">
        <f t="shared" si="2"/>
        <v>0</v>
      </c>
      <c r="L78" s="45">
        <f t="shared" si="3"/>
        <v>0</v>
      </c>
      <c r="M78" s="45">
        <f t="shared" si="4"/>
        <v>0</v>
      </c>
      <c r="N78" s="119">
        <f t="shared" si="5"/>
        <v>0</v>
      </c>
      <c r="O78" s="120"/>
      <c r="P78" s="128">
        <f t="shared" si="6"/>
        <v>0</v>
      </c>
      <c r="Q78" s="129"/>
      <c r="R78" s="100">
        <v>220</v>
      </c>
      <c r="S78" s="48">
        <f t="shared" si="7"/>
        <v>0</v>
      </c>
      <c r="V78" s="98"/>
      <c r="X78" s="98"/>
    </row>
    <row r="79" spans="1:24" s="5" customFormat="1" ht="30" customHeight="1" x14ac:dyDescent="0.25">
      <c r="A79" s="93">
        <v>27</v>
      </c>
      <c r="B79" s="80" t="s">
        <v>43</v>
      </c>
      <c r="C79" s="81">
        <v>20035275</v>
      </c>
      <c r="D79" s="79"/>
      <c r="E79" s="49">
        <f>L28</f>
        <v>5.95</v>
      </c>
      <c r="F79" s="50">
        <f t="shared" si="0"/>
        <v>0</v>
      </c>
      <c r="G79" s="51">
        <f t="shared" si="1"/>
        <v>0</v>
      </c>
      <c r="H79" s="47">
        <v>0</v>
      </c>
      <c r="I79" s="47">
        <v>7</v>
      </c>
      <c r="J79" s="47">
        <v>1</v>
      </c>
      <c r="K79" s="45">
        <f t="shared" si="2"/>
        <v>0</v>
      </c>
      <c r="L79" s="45">
        <f t="shared" si="3"/>
        <v>0</v>
      </c>
      <c r="M79" s="45">
        <f t="shared" si="4"/>
        <v>0</v>
      </c>
      <c r="N79" s="119">
        <f t="shared" si="5"/>
        <v>0</v>
      </c>
      <c r="O79" s="120"/>
      <c r="P79" s="128">
        <f t="shared" si="6"/>
        <v>0</v>
      </c>
      <c r="Q79" s="129"/>
      <c r="R79" s="100">
        <v>40</v>
      </c>
      <c r="S79" s="48">
        <f t="shared" si="7"/>
        <v>0</v>
      </c>
      <c r="V79" s="98"/>
      <c r="X79" s="98"/>
    </row>
    <row r="80" spans="1:24" s="5" customFormat="1" ht="30" customHeight="1" x14ac:dyDescent="0.25">
      <c r="A80" s="93">
        <v>28</v>
      </c>
      <c r="B80" s="80" t="s">
        <v>44</v>
      </c>
      <c r="C80" s="81">
        <v>20035276</v>
      </c>
      <c r="D80" s="79"/>
      <c r="E80" s="49">
        <f>L28</f>
        <v>5.95</v>
      </c>
      <c r="F80" s="50">
        <f t="shared" si="0"/>
        <v>0</v>
      </c>
      <c r="G80" s="51">
        <f t="shared" si="1"/>
        <v>0</v>
      </c>
      <c r="H80" s="47">
        <v>0</v>
      </c>
      <c r="I80" s="47">
        <v>8</v>
      </c>
      <c r="J80" s="47">
        <v>1</v>
      </c>
      <c r="K80" s="45">
        <f t="shared" si="2"/>
        <v>0</v>
      </c>
      <c r="L80" s="45">
        <f t="shared" si="3"/>
        <v>0</v>
      </c>
      <c r="M80" s="45">
        <f t="shared" si="4"/>
        <v>0</v>
      </c>
      <c r="N80" s="119">
        <f t="shared" si="5"/>
        <v>0</v>
      </c>
      <c r="O80" s="120"/>
      <c r="P80" s="128">
        <f t="shared" si="6"/>
        <v>0</v>
      </c>
      <c r="Q80" s="129"/>
      <c r="R80" s="100">
        <v>180</v>
      </c>
      <c r="S80" s="48">
        <f t="shared" si="7"/>
        <v>0</v>
      </c>
      <c r="V80" s="98"/>
      <c r="X80" s="98"/>
    </row>
    <row r="81" spans="1:24" s="5" customFormat="1" ht="30" customHeight="1" x14ac:dyDescent="0.25">
      <c r="A81" s="93">
        <v>29</v>
      </c>
      <c r="B81" s="80" t="s">
        <v>45</v>
      </c>
      <c r="C81" s="81">
        <v>20035277</v>
      </c>
      <c r="D81" s="79"/>
      <c r="E81" s="49">
        <f>L28</f>
        <v>5.95</v>
      </c>
      <c r="F81" s="50">
        <f t="shared" si="0"/>
        <v>0</v>
      </c>
      <c r="G81" s="51">
        <f t="shared" si="1"/>
        <v>0</v>
      </c>
      <c r="H81" s="47">
        <v>0</v>
      </c>
      <c r="I81" s="47">
        <v>8</v>
      </c>
      <c r="J81" s="47">
        <v>1</v>
      </c>
      <c r="K81" s="45">
        <f t="shared" si="2"/>
        <v>0</v>
      </c>
      <c r="L81" s="45">
        <f t="shared" si="3"/>
        <v>0</v>
      </c>
      <c r="M81" s="45">
        <f t="shared" si="4"/>
        <v>0</v>
      </c>
      <c r="N81" s="119">
        <f t="shared" si="5"/>
        <v>0</v>
      </c>
      <c r="O81" s="120"/>
      <c r="P81" s="128">
        <f t="shared" si="6"/>
        <v>0</v>
      </c>
      <c r="Q81" s="129"/>
      <c r="R81" s="100">
        <v>20</v>
      </c>
      <c r="S81" s="48">
        <f t="shared" si="7"/>
        <v>0</v>
      </c>
      <c r="V81" s="98"/>
      <c r="X81" s="98"/>
    </row>
    <row r="82" spans="1:24" s="5" customFormat="1" ht="30" customHeight="1" x14ac:dyDescent="0.25">
      <c r="A82" s="93">
        <v>30</v>
      </c>
      <c r="B82" s="80" t="s">
        <v>46</v>
      </c>
      <c r="C82" s="81">
        <v>20035278</v>
      </c>
      <c r="D82" s="79"/>
      <c r="E82" s="56">
        <f>L28</f>
        <v>5.95</v>
      </c>
      <c r="F82" s="50">
        <f>E82*$C$20/100</f>
        <v>0</v>
      </c>
      <c r="G82" s="51">
        <f t="shared" si="1"/>
        <v>0</v>
      </c>
      <c r="H82" s="69">
        <v>2</v>
      </c>
      <c r="I82" s="69">
        <v>6</v>
      </c>
      <c r="J82" s="69">
        <v>1</v>
      </c>
      <c r="K82" s="50">
        <f t="shared" si="2"/>
        <v>0</v>
      </c>
      <c r="L82" s="50">
        <f t="shared" si="3"/>
        <v>0</v>
      </c>
      <c r="M82" s="50">
        <f t="shared" si="4"/>
        <v>0</v>
      </c>
      <c r="N82" s="132">
        <f>D82+M82+(H82*$C$27)+(I82*$C$31)+(J82*$C$35)</f>
        <v>0</v>
      </c>
      <c r="O82" s="132"/>
      <c r="P82" s="128">
        <f>G82+M82+(H82*$C$29)+(I82*$C$33)+(J82*$C$37)</f>
        <v>0</v>
      </c>
      <c r="Q82" s="129"/>
      <c r="R82" s="100">
        <v>120</v>
      </c>
      <c r="S82" s="48">
        <f t="shared" si="7"/>
        <v>0</v>
      </c>
      <c r="V82" s="98"/>
      <c r="X82" s="98"/>
    </row>
    <row r="83" spans="1:24" ht="30" customHeight="1" x14ac:dyDescent="0.25">
      <c r="A83" s="93">
        <v>31</v>
      </c>
      <c r="B83" s="80" t="s">
        <v>47</v>
      </c>
      <c r="C83" s="81">
        <v>20035363</v>
      </c>
      <c r="D83" s="79"/>
      <c r="E83" s="61"/>
      <c r="F83" s="62"/>
      <c r="G83" s="63"/>
      <c r="H83" s="47">
        <v>0</v>
      </c>
      <c r="I83" s="69">
        <v>1</v>
      </c>
      <c r="J83" s="47">
        <v>0</v>
      </c>
      <c r="K83" s="50">
        <f>(($L$19*H83)+($L$20*I83)+($L$21*J83))*$C$20/100</f>
        <v>0</v>
      </c>
      <c r="L83" s="50">
        <f>(($L$22*H83)+($L$23*I83)+($L$24*J83))*$C$25</f>
        <v>0</v>
      </c>
      <c r="M83" s="64"/>
      <c r="N83" s="132">
        <f>D83+(I83*$C$31)+(H83*$C$27)</f>
        <v>0</v>
      </c>
      <c r="O83" s="132"/>
      <c r="P83" s="128">
        <f>D83+(I83*$C$33)+(H83*$C$29)</f>
        <v>0</v>
      </c>
      <c r="Q83" s="129"/>
      <c r="R83" s="100">
        <v>170</v>
      </c>
      <c r="S83" s="48">
        <f>R83*P83</f>
        <v>0</v>
      </c>
    </row>
    <row r="84" spans="1:24" ht="30" customHeight="1" x14ac:dyDescent="0.25">
      <c r="A84" s="93">
        <v>32</v>
      </c>
      <c r="B84" s="80" t="s">
        <v>48</v>
      </c>
      <c r="C84" s="81">
        <v>20035364</v>
      </c>
      <c r="D84" s="79"/>
      <c r="E84" s="56">
        <v>0.6</v>
      </c>
      <c r="F84" s="50">
        <f>E84*$C$20/100</f>
        <v>0</v>
      </c>
      <c r="G84" s="51">
        <f>D84+F84</f>
        <v>0</v>
      </c>
      <c r="H84" s="69">
        <v>2</v>
      </c>
      <c r="I84" s="47">
        <v>0</v>
      </c>
      <c r="J84" s="47">
        <v>0</v>
      </c>
      <c r="K84" s="50">
        <f>(($L$19*H84)+($L$20*I84)+($L$21*J84))*$C$20/100</f>
        <v>0</v>
      </c>
      <c r="L84" s="50">
        <f>(($L$22*H84)+($L$23*I84)+($L$24*J84))*$C$25</f>
        <v>0</v>
      </c>
      <c r="M84" s="64"/>
      <c r="N84" s="132">
        <f>D84+(I84*$C$31)+(H84*$C$27)</f>
        <v>0</v>
      </c>
      <c r="O84" s="132"/>
      <c r="P84" s="128">
        <f>D84+(I84*$C$33)+(H84*$C$29)</f>
        <v>0</v>
      </c>
      <c r="Q84" s="129"/>
      <c r="R84" s="100">
        <v>350</v>
      </c>
      <c r="S84" s="48">
        <f>R84*P84</f>
        <v>0</v>
      </c>
    </row>
    <row r="85" spans="1:24" ht="30" customHeight="1" x14ac:dyDescent="0.25">
      <c r="A85" s="93">
        <v>33</v>
      </c>
      <c r="B85" s="92" t="s">
        <v>73</v>
      </c>
      <c r="C85" s="81"/>
      <c r="D85" s="79"/>
      <c r="E85" s="61"/>
      <c r="F85" s="62"/>
      <c r="G85" s="63"/>
      <c r="H85" s="63"/>
      <c r="I85" s="63"/>
      <c r="J85" s="63"/>
      <c r="K85" s="63"/>
      <c r="L85" s="63"/>
      <c r="M85" s="64"/>
      <c r="N85" s="132">
        <f>D85+(I85*$C$31)+(H85*$C$27)</f>
        <v>0</v>
      </c>
      <c r="O85" s="132"/>
      <c r="P85" s="128">
        <f>D85+(I85*$C$33)+(H85*$C$29)</f>
        <v>0</v>
      </c>
      <c r="Q85" s="129"/>
      <c r="R85" s="100">
        <v>120</v>
      </c>
      <c r="S85" s="48">
        <f>R85*P85</f>
        <v>0</v>
      </c>
    </row>
    <row r="86" spans="1:24" ht="30" customHeight="1" x14ac:dyDescent="0.25">
      <c r="A86" s="93">
        <v>34</v>
      </c>
      <c r="B86" s="92" t="s">
        <v>74</v>
      </c>
      <c r="C86" s="81"/>
      <c r="D86" s="79"/>
      <c r="E86" s="61"/>
      <c r="F86" s="62"/>
      <c r="G86" s="63"/>
      <c r="H86" s="63"/>
      <c r="I86" s="63"/>
      <c r="J86" s="63"/>
      <c r="K86" s="63"/>
      <c r="L86" s="63"/>
      <c r="M86" s="64"/>
      <c r="N86" s="132">
        <f>D86+(I86*$C$31)+(H86*$C$27)</f>
        <v>0</v>
      </c>
      <c r="O86" s="132"/>
      <c r="P86" s="128">
        <f>D86+(I86*$C$33)+(H86*$C$29)</f>
        <v>0</v>
      </c>
      <c r="Q86" s="129"/>
      <c r="R86" s="100">
        <v>950</v>
      </c>
      <c r="S86" s="48">
        <f>R86*P86</f>
        <v>0</v>
      </c>
    </row>
    <row r="87" spans="1:24" ht="30" customHeight="1" x14ac:dyDescent="0.25">
      <c r="A87" s="93">
        <v>35</v>
      </c>
      <c r="B87" s="92" t="s">
        <v>75</v>
      </c>
      <c r="C87" s="81"/>
      <c r="D87" s="79"/>
      <c r="E87" s="61"/>
      <c r="F87" s="62"/>
      <c r="G87" s="63"/>
      <c r="H87" s="63"/>
      <c r="I87" s="63"/>
      <c r="J87" s="63"/>
      <c r="K87" s="63"/>
      <c r="L87" s="63"/>
      <c r="M87" s="64"/>
      <c r="N87" s="132">
        <f>D87+(I87*$C$31)+(H87*$C$27)</f>
        <v>0</v>
      </c>
      <c r="O87" s="132"/>
      <c r="P87" s="128">
        <f>D87+(I87*$C$33)+(H87*$C$29)</f>
        <v>0</v>
      </c>
      <c r="Q87" s="129"/>
      <c r="R87" s="100">
        <v>1100</v>
      </c>
      <c r="S87" s="48">
        <f>R87*P87</f>
        <v>0</v>
      </c>
    </row>
    <row r="88" spans="1:24" ht="30" customHeight="1" x14ac:dyDescent="0.25">
      <c r="A88" s="135" t="s">
        <v>14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60">
        <f>SUM(S53:S87)</f>
        <v>0</v>
      </c>
    </row>
    <row r="90" spans="1:24" x14ac:dyDescent="0.25">
      <c r="A90" s="57"/>
      <c r="B90" s="58"/>
      <c r="C90" s="58"/>
      <c r="D90" s="58"/>
      <c r="E90" s="58"/>
      <c r="F90" s="58"/>
      <c r="G90" s="58"/>
      <c r="H90" s="59"/>
      <c r="I90" s="59"/>
      <c r="J90" s="59"/>
      <c r="K90" s="58"/>
      <c r="L90" s="58"/>
      <c r="M90" s="58"/>
      <c r="N90" s="58"/>
      <c r="O90" s="58"/>
      <c r="P90" s="58"/>
      <c r="Q90" s="58"/>
      <c r="R90" s="58"/>
      <c r="S90" s="58"/>
    </row>
    <row r="91" spans="1:24" x14ac:dyDescent="0.25">
      <c r="A91" s="57"/>
      <c r="B91" s="58"/>
      <c r="C91" s="58"/>
      <c r="D91" s="58"/>
      <c r="E91" s="58"/>
      <c r="F91" s="58"/>
      <c r="G91" s="58"/>
      <c r="H91" s="59"/>
      <c r="I91" s="59"/>
      <c r="J91" s="59"/>
      <c r="K91" s="58"/>
      <c r="L91" s="58"/>
      <c r="M91" s="58"/>
      <c r="N91" s="58"/>
      <c r="O91" s="58"/>
      <c r="P91" s="58"/>
      <c r="Q91" s="58"/>
      <c r="R91" s="58"/>
      <c r="S91" s="58"/>
    </row>
    <row r="93" spans="1:24" x14ac:dyDescent="0.25">
      <c r="A93" s="30"/>
    </row>
    <row r="94" spans="1:24" x14ac:dyDescent="0.25">
      <c r="A94" s="30"/>
    </row>
    <row r="95" spans="1:24" x14ac:dyDescent="0.25">
      <c r="A95" s="30"/>
    </row>
    <row r="96" spans="1:24" x14ac:dyDescent="0.25">
      <c r="A96" s="30"/>
    </row>
    <row r="97" spans="1:1" x14ac:dyDescent="0.25">
      <c r="A97" s="30"/>
    </row>
    <row r="98" spans="1:1" x14ac:dyDescent="0.25">
      <c r="A98" s="30"/>
    </row>
    <row r="99" spans="1:1" x14ac:dyDescent="0.25">
      <c r="A99" s="30"/>
    </row>
    <row r="100" spans="1:1" x14ac:dyDescent="0.25">
      <c r="A100" s="30"/>
    </row>
    <row r="101" spans="1:1" x14ac:dyDescent="0.25">
      <c r="A101" s="30"/>
    </row>
    <row r="102" spans="1:1" x14ac:dyDescent="0.25">
      <c r="A102" s="30"/>
    </row>
    <row r="103" spans="1:1" x14ac:dyDescent="0.25">
      <c r="A103" s="30"/>
    </row>
    <row r="104" spans="1:1" x14ac:dyDescent="0.25">
      <c r="A104" s="30"/>
    </row>
    <row r="105" spans="1:1" x14ac:dyDescent="0.25">
      <c r="A105" s="30"/>
    </row>
    <row r="106" spans="1:1" x14ac:dyDescent="0.25">
      <c r="A106" s="30"/>
    </row>
    <row r="107" spans="1:1" x14ac:dyDescent="0.25">
      <c r="A107" s="30"/>
    </row>
    <row r="108" spans="1:1" x14ac:dyDescent="0.25">
      <c r="A108" s="30"/>
    </row>
    <row r="109" spans="1:1" x14ac:dyDescent="0.25">
      <c r="A109" s="30"/>
    </row>
    <row r="110" spans="1:1" x14ac:dyDescent="0.25">
      <c r="A110" s="30"/>
    </row>
    <row r="111" spans="1:1" x14ac:dyDescent="0.25">
      <c r="A111" s="30"/>
    </row>
    <row r="112" spans="1:1" x14ac:dyDescent="0.25">
      <c r="A112" s="30"/>
    </row>
    <row r="113" spans="1:1" x14ac:dyDescent="0.25">
      <c r="A113" s="30"/>
    </row>
    <row r="114" spans="1:1" x14ac:dyDescent="0.25">
      <c r="A114" s="30"/>
    </row>
    <row r="115" spans="1:1" x14ac:dyDescent="0.25">
      <c r="A115" s="30"/>
    </row>
    <row r="116" spans="1:1" x14ac:dyDescent="0.25">
      <c r="A116" s="30"/>
    </row>
    <row r="117" spans="1:1" x14ac:dyDescent="0.25">
      <c r="A117" s="30"/>
    </row>
    <row r="118" spans="1:1" x14ac:dyDescent="0.25">
      <c r="A118" s="30"/>
    </row>
    <row r="119" spans="1:1" x14ac:dyDescent="0.25">
      <c r="A119" s="30"/>
    </row>
    <row r="120" spans="1:1" x14ac:dyDescent="0.25">
      <c r="A120" s="30"/>
    </row>
    <row r="121" spans="1:1" x14ac:dyDescent="0.25">
      <c r="A121" s="30"/>
    </row>
    <row r="122" spans="1:1" x14ac:dyDescent="0.25">
      <c r="A122" s="30"/>
    </row>
    <row r="123" spans="1:1" x14ac:dyDescent="0.25">
      <c r="A123" s="30"/>
    </row>
    <row r="124" spans="1:1" x14ac:dyDescent="0.25">
      <c r="A124" s="30"/>
    </row>
    <row r="125" spans="1:1" x14ac:dyDescent="0.25">
      <c r="A125" s="30"/>
    </row>
  </sheetData>
  <sheetProtection selectLockedCells="1" selectUnlockedCells="1"/>
  <mergeCells count="112">
    <mergeCell ref="A88:R88"/>
    <mergeCell ref="N85:O85"/>
    <mergeCell ref="P85:Q85"/>
    <mergeCell ref="N86:O86"/>
    <mergeCell ref="P86:Q86"/>
    <mergeCell ref="N87:O87"/>
    <mergeCell ref="P87:Q87"/>
    <mergeCell ref="N81:O81"/>
    <mergeCell ref="P81:Q81"/>
    <mergeCell ref="N82:O82"/>
    <mergeCell ref="P82:Q82"/>
    <mergeCell ref="N83:O83"/>
    <mergeCell ref="P83:Q83"/>
    <mergeCell ref="N80:O80"/>
    <mergeCell ref="P80:Q80"/>
    <mergeCell ref="N75:O75"/>
    <mergeCell ref="P75:Q75"/>
    <mergeCell ref="N84:O84"/>
    <mergeCell ref="P84:Q84"/>
    <mergeCell ref="N78:O78"/>
    <mergeCell ref="P78:Q78"/>
    <mergeCell ref="N77:O77"/>
    <mergeCell ref="P77:Q77"/>
    <mergeCell ref="P65:Q65"/>
    <mergeCell ref="P66:Q66"/>
    <mergeCell ref="N69:O69"/>
    <mergeCell ref="N70:O70"/>
    <mergeCell ref="P69:Q69"/>
    <mergeCell ref="P70:Q70"/>
    <mergeCell ref="N73:O73"/>
    <mergeCell ref="P73:Q73"/>
    <mergeCell ref="N79:O79"/>
    <mergeCell ref="P79:Q79"/>
    <mergeCell ref="N62:O62"/>
    <mergeCell ref="P62:Q62"/>
    <mergeCell ref="N76:O76"/>
    <mergeCell ref="P76:Q76"/>
    <mergeCell ref="N68:O68"/>
    <mergeCell ref="P68:Q68"/>
    <mergeCell ref="N74:O74"/>
    <mergeCell ref="P74:Q74"/>
    <mergeCell ref="N59:O59"/>
    <mergeCell ref="P59:Q59"/>
    <mergeCell ref="N67:O67"/>
    <mergeCell ref="P67:Q67"/>
    <mergeCell ref="N64:O64"/>
    <mergeCell ref="P64:Q64"/>
    <mergeCell ref="N61:O61"/>
    <mergeCell ref="P61:Q61"/>
    <mergeCell ref="N71:O71"/>
    <mergeCell ref="P71:Q71"/>
    <mergeCell ref="N72:O72"/>
    <mergeCell ref="P72:Q72"/>
    <mergeCell ref="N63:O63"/>
    <mergeCell ref="P63:Q63"/>
    <mergeCell ref="N65:O65"/>
    <mergeCell ref="N66:O66"/>
    <mergeCell ref="A51:C51"/>
    <mergeCell ref="D51:G51"/>
    <mergeCell ref="H51:M51"/>
    <mergeCell ref="N51:Q51"/>
    <mergeCell ref="N54:O54"/>
    <mergeCell ref="P54:Q54"/>
    <mergeCell ref="N58:O58"/>
    <mergeCell ref="P58:Q58"/>
    <mergeCell ref="N60:O60"/>
    <mergeCell ref="P60:Q60"/>
    <mergeCell ref="N53:O53"/>
    <mergeCell ref="P53:Q53"/>
    <mergeCell ref="N57:O57"/>
    <mergeCell ref="P57:Q57"/>
    <mergeCell ref="N55:O55"/>
    <mergeCell ref="P55:Q55"/>
    <mergeCell ref="P56:Q56"/>
    <mergeCell ref="P52:Q52"/>
    <mergeCell ref="D31:H31"/>
    <mergeCell ref="D32:H32"/>
    <mergeCell ref="I26:K26"/>
    <mergeCell ref="D33:H33"/>
    <mergeCell ref="D29:H29"/>
    <mergeCell ref="N56:O56"/>
    <mergeCell ref="D27:H27"/>
    <mergeCell ref="I27:K27"/>
    <mergeCell ref="D28:H28"/>
    <mergeCell ref="I28:K28"/>
    <mergeCell ref="I29:K29"/>
    <mergeCell ref="D36:H36"/>
    <mergeCell ref="N52:O52"/>
    <mergeCell ref="D35:H35"/>
    <mergeCell ref="D37:H37"/>
    <mergeCell ref="A5:S5"/>
    <mergeCell ref="A6:S6"/>
    <mergeCell ref="A9:S9"/>
    <mergeCell ref="C17:D17"/>
    <mergeCell ref="T26:U26"/>
    <mergeCell ref="H21:K21"/>
    <mergeCell ref="D20:F20"/>
    <mergeCell ref="I20:K20"/>
    <mergeCell ref="D23:H23"/>
    <mergeCell ref="I23:K23"/>
    <mergeCell ref="H24:K24"/>
    <mergeCell ref="D25:F25"/>
    <mergeCell ref="I25:K25"/>
    <mergeCell ref="D18:H18"/>
    <mergeCell ref="J18:K18"/>
    <mergeCell ref="D19:G19"/>
    <mergeCell ref="I19:K19"/>
    <mergeCell ref="C22:D22"/>
    <mergeCell ref="I22:K22"/>
    <mergeCell ref="A7:S7"/>
    <mergeCell ref="A8:S8"/>
    <mergeCell ref="A13:S13"/>
  </mergeCells>
  <phoneticPr fontId="20" type="noConversion"/>
  <pageMargins left="0.19685039370078741" right="0.19685039370078741" top="0.15748031496062992" bottom="0.19685039370078741" header="0.51181102362204722" footer="0.51181102362204722"/>
  <pageSetup paperSize="9" scale="63" firstPageNumber="0" fitToHeight="3" orientation="landscape" horizontalDpi="300" verticalDpi="300" r:id="rId1"/>
  <headerFooter differentFirst="1" scaleWithDoc="0" alignWithMargins="0">
    <firstHeader xml:space="preserve">&amp;RČíslo smlouvy kupujícího: následně doplní zadavatel
Číslo smlouvy prodávajícího: doplní uchazeč
</firstHeader>
  </headerFooter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Modelový případ pro zpracování </vt:lpstr>
      <vt:lpstr>'Modelový případ pro zpracování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Földeši, Igor</cp:lastModifiedBy>
  <cp:lastPrinted>2024-01-02T13:53:14Z</cp:lastPrinted>
  <dcterms:created xsi:type="dcterms:W3CDTF">2015-01-15T08:00:43Z</dcterms:created>
  <dcterms:modified xsi:type="dcterms:W3CDTF">2024-10-01T09:26:01Z</dcterms:modified>
</cp:coreProperties>
</file>