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/>
  <bookViews>
    <workbookView xWindow="65416" yWindow="65416" windowWidth="29040" windowHeight="15840" activeTab="0"/>
  </bookViews>
  <sheets>
    <sheet name="kabelové skříně" sheetId="1" r:id="rId1"/>
  </sheets>
  <definedNames>
    <definedName name="_xlnm.Print_Area" localSheetId="0">'kabelové skříně'!$A$5:$S$80</definedName>
  </definedNames>
  <calcPr calcId="191029"/>
  <extLst/>
</workbook>
</file>

<file path=xl/sharedStrings.xml><?xml version="1.0" encoding="utf-8"?>
<sst xmlns="http://schemas.openxmlformats.org/spreadsheetml/2006/main" count="86" uniqueCount="82">
  <si>
    <t>cena/100kg mědi:</t>
  </si>
  <si>
    <t>základní stanovená cena</t>
  </si>
  <si>
    <t>nová cena včetně 1% odběrných nákladů (DEL+1%)</t>
  </si>
  <si>
    <t>rozdíl pro přepočet cen (K.)</t>
  </si>
  <si>
    <t>cena/kg stříbra:</t>
  </si>
  <si>
    <t xml:space="preserve">nová cena </t>
  </si>
  <si>
    <t>rozdíl ceny Cu a Ag přípojnic</t>
  </si>
  <si>
    <t xml:space="preserve">aktuální cena pojistkové lišty vel.00   </t>
  </si>
  <si>
    <t xml:space="preserve">aktuální cena pojistkové lišty vel.2  </t>
  </si>
  <si>
    <t xml:space="preserve">aktuální cena rozpojovací lišty vel.2  </t>
  </si>
  <si>
    <t>ROZVÁDĚČ - KOMPLET</t>
  </si>
  <si>
    <t>SAP-Nr.</t>
  </si>
  <si>
    <t>Položka</t>
  </si>
  <si>
    <t>Celková cena EUR bez DPH</t>
  </si>
  <si>
    <t>Celková nabídková cena EUR bez DPH</t>
  </si>
  <si>
    <t>Název položky</t>
  </si>
  <si>
    <t>kalkulační odběrné množství</t>
  </si>
  <si>
    <t>uchazeč je povinen vyplnit všechna žlutě označená pole</t>
  </si>
  <si>
    <r>
      <rPr>
        <sz val="14"/>
        <rFont val="Arial"/>
        <family val="2"/>
      </rPr>
      <t>Zdrojem pro ceny Cu je</t>
    </r>
    <r>
      <rPr>
        <u val="single"/>
        <sz val="14"/>
        <rFont val="Arial"/>
        <family val="2"/>
      </rPr>
      <t xml:space="preserve"> http://www.del-notiz.org/Metallnotierungen.htm</t>
    </r>
  </si>
  <si>
    <r>
      <rPr>
        <sz val="14"/>
        <rFont val="Arial"/>
        <family val="2"/>
      </rPr>
      <t>Zdrojem pro ceny Ag je</t>
    </r>
    <r>
      <rPr>
        <u val="single"/>
        <sz val="14"/>
        <rFont val="Arial"/>
        <family val="2"/>
      </rPr>
      <t xml:space="preserve"> http://heraeus-edelmetallhandel.de/de/marktinformationen/edelmetallcharts/edelmetallcharts.aspx</t>
    </r>
  </si>
  <si>
    <t xml:space="preserve">vysoutěžená cena pojistkového odpínače vel.00  </t>
  </si>
  <si>
    <t xml:space="preserve">vysoutěžená cena pojistkového odpínače vel.2  </t>
  </si>
  <si>
    <t xml:space="preserve">vysoutěžená cena rozpojovacího odpínače vel.2  </t>
  </si>
  <si>
    <t>cena montáže pojistkového odpínače:</t>
  </si>
  <si>
    <t>Skříň kabelová  SR 332 pilíř</t>
  </si>
  <si>
    <t>Skříň kabelová  SR 332 do výklenku</t>
  </si>
  <si>
    <t>Skříň kabelová  SR 452 pilíř</t>
  </si>
  <si>
    <t>Skříň kabelová  SR 452 do výklenku</t>
  </si>
  <si>
    <t>Skříň kabelová  SR 432 pilíř</t>
  </si>
  <si>
    <t>Skříň kabelová  SR 432 do výklenku</t>
  </si>
  <si>
    <t>Skříň kabelová  SR 552 pilíř</t>
  </si>
  <si>
    <t>Skříň kabelová  SR 552 do výklenku</t>
  </si>
  <si>
    <t>Skříň kabelová  SR 532 pilíř</t>
  </si>
  <si>
    <t>Skříň kabelová  SR 532 do výklenku</t>
  </si>
  <si>
    <t>Skříň kabelová  SR 652 pilíř</t>
  </si>
  <si>
    <t>Skříň kabelová  SR 652 do výklenku</t>
  </si>
  <si>
    <t>Skříň kabelová  SR 754 pilíř</t>
  </si>
  <si>
    <t>Skříň kabelová  SR 754 do výklenku</t>
  </si>
  <si>
    <t>Skříň kabelová  SD 632 pilíř</t>
  </si>
  <si>
    <t>Skříň kabelová  SD 632 do výklenku</t>
  </si>
  <si>
    <t>Skříň kabelová  SD 752 pilíř</t>
  </si>
  <si>
    <t>Skříň kabelová  SD 752 do výklenku</t>
  </si>
  <si>
    <t>Skříň kabelová  SD 732 pilíř</t>
  </si>
  <si>
    <t>Skříň kabelová  SD 732 do výklenku</t>
  </si>
  <si>
    <t>Skříň kabelová  SD 852 pilíř</t>
  </si>
  <si>
    <t>Skříň kabelová  SD 832 pilíř</t>
  </si>
  <si>
    <t>Skříň kabelová  SD 832 do výklenku</t>
  </si>
  <si>
    <t>Skříň kabelová  SD 932 pilíř</t>
  </si>
  <si>
    <t>Skříň kabelová  SD 932 do výklenku</t>
  </si>
  <si>
    <t>Skříň kabelová  SD 952 pilíř</t>
  </si>
  <si>
    <t>Odpínač poj. lišt. vel. 2 400A-skříň (sada)</t>
  </si>
  <si>
    <t xml:space="preserve">Odpínač poj. lišt. vel. 00 160A-skříň (sada)           </t>
  </si>
  <si>
    <t>rozváděč
vysoutěžená cena
včetně Cu přípojnic
bez pojistkových odpínačů</t>
  </si>
  <si>
    <t>rozváděč
hmotnost Cu přípojnic</t>
  </si>
  <si>
    <t>rozváděč
rozdíl ceny Cu přípojnic</t>
  </si>
  <si>
    <t>rozváděč
aktuální cena
včetně Cu přípojnic
bez pojistkových odpínačů</t>
  </si>
  <si>
    <t>počet pojistkových odpínačů vel.00</t>
  </si>
  <si>
    <t>počet pojistkových odpínačů vel.2</t>
  </si>
  <si>
    <t>počet rozpojovacích odpínačů vel.2</t>
  </si>
  <si>
    <t>pojistkové odpínače
rozdíl ceny Cu v odpínačích</t>
  </si>
  <si>
    <t>pojistkové odpínače
rozdíl ceny Ag v odpínačích</t>
  </si>
  <si>
    <t>cena montáže pojistkových odpínačů</t>
  </si>
  <si>
    <t>výrobek
vysoutěžená cena
včetně Cu přípojnic
včetně pojistkových odpínačů a montáže</t>
  </si>
  <si>
    <t>výrobek
aktuální cena
včetně Cu přípojnic
včetně pojistkových odpínačů a montáže</t>
  </si>
  <si>
    <t>POJISTKOVÉ ODPÍNAČE</t>
  </si>
  <si>
    <t>ROZVÁDĚČ - BEZ POJISTKOVÝCH ODPÍNAČŮ</t>
  </si>
  <si>
    <t>hmotnost Cu v odpínači vel.00:</t>
  </si>
  <si>
    <t>hmotnost Cu v odpínači vel.2:</t>
  </si>
  <si>
    <t>hmotnost Cu v rozpojovacím odpínači vel.2:</t>
  </si>
  <si>
    <t>hmotnost Ag v odpínači vel.00:</t>
  </si>
  <si>
    <t>hmotnost Ag v odpínači vel.2:</t>
  </si>
  <si>
    <t>hmotnost Ag v rozpojovacím odpínači vel.2:</t>
  </si>
  <si>
    <t>hmotnost Cu - velikost DIN 00:</t>
  </si>
  <si>
    <t>hmotnost Cu - velikost DIN 0:</t>
  </si>
  <si>
    <t>hmotnost Cu - velikost DIN 1:</t>
  </si>
  <si>
    <t>hmotnost Cu - velikost DIN 2:</t>
  </si>
  <si>
    <t xml:space="preserve">Základem cen je sazba mědi ve výši 300 EUR/100kg a a sazba stříbra 300 EUR/1kg. Úprava hodnot mědi a stříbra se provádí pololetně vždy k 15. dni příslušného pololetí. Základem je nejnižší DEL sazba pro měď z posledního dne předcházejícího pololetí plus odběrné náklady ve výši 1% a nejnižší sazba pro stříbro z posledního dne předcházejícího pololetí. Ceny budou vždy na následující pololetí aktualizovány v návaznosti na vývoj cen Cu a Ag (DEL) ve vazbě na tabulku uvádějící váhou kovu Cu a Ag u jednotlivých položek. </t>
  </si>
  <si>
    <t>Protiplakátová úprava SR, SD - výklenek</t>
  </si>
  <si>
    <t>Protiplakátová úprava SR, SD - pilíř</t>
  </si>
  <si>
    <t>Zvýšení krytí IP54 pro skříně SR, SD</t>
  </si>
  <si>
    <t>Příloha 5</t>
  </si>
  <si>
    <t>Modelový případ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</si>
</sst>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\ yy"/>
    <numFmt numFmtId="165" formatCode="#,##0.00\ [$€-1]"/>
    <numFmt numFmtId="166" formatCode="0.000"/>
    <numFmt numFmtId="167" formatCode="General&quot; kg&quot;"/>
    <numFmt numFmtId="168" formatCode="_-* #,##0.00&quot; Kč&quot;_-;\-* #,##0.00&quot; Kč&quot;_-;_-* \-??&quot; Kč&quot;_-;_-@_-"/>
    <numFmt numFmtId="169" formatCode="#,##0.00\ [$€-1];\-#,##0.00\ [$€-1]"/>
    <numFmt numFmtId="170" formatCode="#,##0.00000&quot; Kč&quot;;\-#,##0.00000&quot; Kč&quot;"/>
    <numFmt numFmtId="171" formatCode="#,##0.00&quot; Kč&quot;;\-#,##0.00&quot; Kč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2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/>
    <xf numFmtId="0" fontId="0" fillId="0" borderId="0" xfId="0" applyAlignment="1">
      <alignment/>
    </xf>
    <xf numFmtId="0" fontId="18" fillId="0" borderId="0" xfId="0" applyFont="1" applyFill="1"/>
    <xf numFmtId="0" fontId="20" fillId="24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ill="1" applyAlignment="1">
      <alignment/>
    </xf>
    <xf numFmtId="164" fontId="18" fillId="0" borderId="0" xfId="0" applyNumberFormat="1" applyFont="1" applyFill="1" applyBorder="1" applyAlignment="1">
      <alignment horizontal="left" wrapText="1"/>
    </xf>
    <xf numFmtId="165" fontId="0" fillId="4" borderId="10" xfId="0" applyNumberFormat="1" applyFont="1" applyFill="1" applyBorder="1" applyAlignment="1" applyProtection="1">
      <alignment horizontal="center" wrapText="1"/>
      <protection locked="0"/>
    </xf>
    <xf numFmtId="0" fontId="21" fillId="24" borderId="0" xfId="0" applyFont="1" applyFill="1" applyAlignment="1">
      <alignment horizontal="right"/>
    </xf>
    <xf numFmtId="0" fontId="0" fillId="24" borderId="0" xfId="0" applyFill="1"/>
    <xf numFmtId="0" fontId="18" fillId="0" borderId="0" xfId="0" applyFont="1" applyFill="1" applyBorder="1" applyAlignment="1">
      <alignment horizontal="left" wrapText="1"/>
    </xf>
    <xf numFmtId="165" fontId="22" fillId="10" borderId="11" xfId="0" applyNumberFormat="1" applyFont="1" applyFill="1" applyBorder="1" applyAlignment="1" applyProtection="1">
      <alignment horizontal="center" wrapText="1"/>
      <protection locked="0"/>
    </xf>
    <xf numFmtId="167" fontId="0" fillId="24" borderId="0" xfId="0" applyNumberFormat="1" applyFont="1" applyFill="1" applyBorder="1" applyAlignment="1">
      <alignment horizontal="center" wrapText="1"/>
    </xf>
    <xf numFmtId="165" fontId="24" fillId="0" borderId="11" xfId="0" applyNumberFormat="1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left" wrapText="1"/>
    </xf>
    <xf numFmtId="165" fontId="24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 wrapText="1"/>
    </xf>
    <xf numFmtId="164" fontId="0" fillId="24" borderId="0" xfId="0" applyNumberFormat="1" applyFont="1" applyFill="1" applyBorder="1" applyAlignment="1">
      <alignment horizontal="left" wrapText="1"/>
    </xf>
    <xf numFmtId="0" fontId="0" fillId="24" borderId="0" xfId="0" applyFont="1" applyFill="1" applyAlignment="1">
      <alignment horizontal="right"/>
    </xf>
    <xf numFmtId="165" fontId="23" fillId="0" borderId="12" xfId="0" applyNumberFormat="1" applyFont="1" applyFill="1" applyBorder="1" applyAlignment="1">
      <alignment horizontal="center" wrapText="1"/>
    </xf>
    <xf numFmtId="164" fontId="23" fillId="24" borderId="0" xfId="0" applyNumberFormat="1" applyFont="1" applyFill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center" wrapText="1"/>
    </xf>
    <xf numFmtId="0" fontId="0" fillId="24" borderId="0" xfId="0" applyFont="1" applyFill="1" applyAlignment="1">
      <alignment horizontal="left"/>
    </xf>
    <xf numFmtId="164" fontId="23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21" fillId="24" borderId="0" xfId="0" applyFont="1" applyFill="1" applyBorder="1" applyAlignment="1">
      <alignment horizontal="right" wrapText="1"/>
    </xf>
    <xf numFmtId="0" fontId="0" fillId="0" borderId="0" xfId="0" applyFont="1" applyFill="1" applyBorder="1"/>
    <xf numFmtId="0" fontId="0" fillId="24" borderId="0" xfId="0" applyFill="1" applyBorder="1"/>
    <xf numFmtId="0" fontId="18" fillId="0" borderId="0" xfId="0" applyFont="1" applyFill="1" applyBorder="1"/>
    <xf numFmtId="0" fontId="18" fillId="24" borderId="0" xfId="0" applyFont="1" applyFill="1" applyBorder="1"/>
    <xf numFmtId="0" fontId="21" fillId="24" borderId="12" xfId="0" applyFont="1" applyFill="1" applyBorder="1" applyAlignment="1">
      <alignment textRotation="90" wrapText="1"/>
    </xf>
    <xf numFmtId="0" fontId="27" fillId="24" borderId="12" xfId="0" applyFont="1" applyFill="1" applyBorder="1" applyAlignment="1">
      <alignment textRotation="90" wrapText="1"/>
    </xf>
    <xf numFmtId="0" fontId="28" fillId="24" borderId="12" xfId="0" applyFont="1" applyFill="1" applyBorder="1" applyAlignment="1">
      <alignment textRotation="90" wrapText="1"/>
    </xf>
    <xf numFmtId="0" fontId="21" fillId="0" borderId="12" xfId="0" applyFont="1" applyFill="1" applyBorder="1" applyAlignment="1">
      <alignment textRotation="90" wrapText="1"/>
    </xf>
    <xf numFmtId="170" fontId="0" fillId="24" borderId="0" xfId="0" applyNumberFormat="1" applyFill="1"/>
    <xf numFmtId="171" fontId="0" fillId="24" borderId="0" xfId="0" applyNumberFormat="1" applyFill="1"/>
    <xf numFmtId="0" fontId="26" fillId="0" borderId="0" xfId="0" applyFont="1"/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164" fontId="0" fillId="24" borderId="0" xfId="0" applyNumberFormat="1" applyFont="1" applyFill="1" applyBorder="1" applyAlignment="1">
      <alignment horizontal="left" wrapText="1"/>
    </xf>
    <xf numFmtId="0" fontId="0" fillId="24" borderId="0" xfId="0" applyFont="1" applyFill="1" applyAlignment="1">
      <alignment horizontal="right"/>
    </xf>
    <xf numFmtId="167" fontId="0" fillId="24" borderId="0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24" borderId="0" xfId="0" applyFont="1" applyFill="1"/>
    <xf numFmtId="166" fontId="2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/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ill="1" applyAlignment="1">
      <alignment horizontal="left"/>
    </xf>
    <xf numFmtId="0" fontId="0" fillId="24" borderId="13" xfId="0" applyFill="1" applyBorder="1"/>
    <xf numFmtId="167" fontId="0" fillId="24" borderId="12" xfId="0" applyNumberFormat="1" applyFont="1" applyFill="1" applyBorder="1" applyAlignment="1">
      <alignment horizontal="center" vertical="center" wrapText="1"/>
    </xf>
    <xf numFmtId="165" fontId="27" fillId="24" borderId="12" xfId="0" applyNumberFormat="1" applyFont="1" applyFill="1" applyBorder="1" applyAlignment="1">
      <alignment vertical="center"/>
    </xf>
    <xf numFmtId="165" fontId="28" fillId="24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165" fontId="0" fillId="24" borderId="13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vertical="center"/>
    </xf>
    <xf numFmtId="165" fontId="28" fillId="0" borderId="12" xfId="0" applyNumberFormat="1" applyFont="1" applyFill="1" applyBorder="1" applyAlignment="1">
      <alignment vertical="center"/>
    </xf>
    <xf numFmtId="167" fontId="0" fillId="24" borderId="14" xfId="0" applyNumberFormat="1" applyFont="1" applyFill="1" applyBorder="1" applyAlignment="1">
      <alignment horizontal="center" vertical="center" wrapText="1"/>
    </xf>
    <xf numFmtId="165" fontId="27" fillId="24" borderId="14" xfId="0" applyNumberFormat="1" applyFont="1" applyFill="1" applyBorder="1" applyAlignment="1">
      <alignment vertical="center"/>
    </xf>
    <xf numFmtId="165" fontId="28" fillId="24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25" borderId="12" xfId="0" applyFont="1" applyFill="1" applyBorder="1" applyAlignment="1">
      <alignment vertical="center" wrapText="1"/>
    </xf>
    <xf numFmtId="165" fontId="27" fillId="25" borderId="12" xfId="0" applyNumberFormat="1" applyFont="1" applyFill="1" applyBorder="1" applyAlignment="1">
      <alignment vertical="center"/>
    </xf>
    <xf numFmtId="165" fontId="28" fillId="25" borderId="12" xfId="0" applyNumberFormat="1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29" fillId="26" borderId="0" xfId="0" applyFont="1" applyFill="1" applyAlignment="1">
      <alignment/>
    </xf>
    <xf numFmtId="0" fontId="30" fillId="26" borderId="0" xfId="0" applyFont="1" applyFill="1" applyAlignment="1">
      <alignment/>
    </xf>
    <xf numFmtId="0" fontId="29" fillId="0" borderId="0" xfId="0" applyFont="1" applyAlignment="1">
      <alignment horizontal="center"/>
    </xf>
    <xf numFmtId="165" fontId="24" fillId="0" borderId="15" xfId="0" applyNumberFormat="1" applyFont="1" applyFill="1" applyBorder="1" applyAlignment="1">
      <alignment horizontal="center" wrapText="1"/>
    </xf>
    <xf numFmtId="165" fontId="0" fillId="27" borderId="16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/>
      <protection locked="0"/>
    </xf>
    <xf numFmtId="167" fontId="0" fillId="0" borderId="17" xfId="0" applyNumberFormat="1" applyFont="1" applyFill="1" applyBorder="1" applyAlignment="1">
      <alignment horizontal="center" wrapText="1"/>
    </xf>
    <xf numFmtId="167" fontId="0" fillId="0" borderId="12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30" fillId="26" borderId="0" xfId="0" applyFont="1" applyFill="1"/>
    <xf numFmtId="0" fontId="21" fillId="0" borderId="18" xfId="0" applyFont="1" applyFill="1" applyBorder="1" applyAlignment="1">
      <alignment textRotation="90" wrapText="1"/>
    </xf>
    <xf numFmtId="0" fontId="21" fillId="0" borderId="13" xfId="0" applyFont="1" applyFill="1" applyBorder="1" applyAlignment="1">
      <alignment textRotation="90" wrapText="1"/>
    </xf>
    <xf numFmtId="0" fontId="30" fillId="0" borderId="0" xfId="0" applyFont="1" applyFill="1" applyAlignment="1">
      <alignment/>
    </xf>
    <xf numFmtId="0" fontId="30" fillId="0" borderId="0" xfId="0" applyFont="1" applyFill="1"/>
    <xf numFmtId="0" fontId="33" fillId="0" borderId="0" xfId="0" applyFont="1" applyFill="1" applyAlignment="1">
      <alignment/>
    </xf>
    <xf numFmtId="0" fontId="0" fillId="24" borderId="0" xfId="0" applyFill="1" applyAlignment="1">
      <alignment horizontal="right"/>
    </xf>
    <xf numFmtId="165" fontId="21" fillId="27" borderId="19" xfId="0" applyNumberFormat="1" applyFont="1" applyFill="1" applyBorder="1" applyAlignment="1">
      <alignment vertical="center" wrapText="1"/>
    </xf>
    <xf numFmtId="165" fontId="21" fillId="27" borderId="20" xfId="0" applyNumberFormat="1" applyFont="1" applyFill="1" applyBorder="1" applyAlignment="1">
      <alignment vertical="center" wrapText="1"/>
    </xf>
    <xf numFmtId="165" fontId="21" fillId="28" borderId="19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/>
      <protection locked="0"/>
    </xf>
    <xf numFmtId="167" fontId="0" fillId="0" borderId="0" xfId="0" applyNumberFormat="1" applyFill="1" applyBorder="1" applyAlignment="1">
      <alignment wrapText="1"/>
    </xf>
    <xf numFmtId="167" fontId="0" fillId="0" borderId="14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21" fillId="0" borderId="0" xfId="0" applyFont="1" applyFill="1"/>
    <xf numFmtId="0" fontId="0" fillId="0" borderId="0" xfId="0" applyFont="1" applyFill="1" applyBorder="1" applyAlignment="1">
      <alignment vertical="center" wrapText="1"/>
    </xf>
    <xf numFmtId="9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23" fillId="24" borderId="21" xfId="0" applyFont="1" applyFill="1" applyBorder="1" applyAlignment="1">
      <alignment wrapText="1"/>
    </xf>
    <xf numFmtId="0" fontId="23" fillId="24" borderId="0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65" fontId="21" fillId="6" borderId="22" xfId="0" applyNumberFormat="1" applyFont="1" applyFill="1" applyBorder="1" applyAlignment="1">
      <alignment horizontal="right" vertical="center"/>
    </xf>
    <xf numFmtId="165" fontId="21" fillId="6" borderId="19" xfId="0" applyNumberFormat="1" applyFont="1" applyFill="1" applyBorder="1" applyAlignment="1">
      <alignment horizontal="right" vertical="center"/>
    </xf>
    <xf numFmtId="165" fontId="28" fillId="6" borderId="22" xfId="0" applyNumberFormat="1" applyFont="1" applyFill="1" applyBorder="1" applyAlignment="1">
      <alignment horizontal="right" vertical="center"/>
    </xf>
    <xf numFmtId="165" fontId="28" fillId="6" borderId="23" xfId="0" applyNumberFormat="1" applyFont="1" applyFill="1" applyBorder="1" applyAlignment="1">
      <alignment horizontal="right" vertical="center"/>
    </xf>
    <xf numFmtId="165" fontId="21" fillId="6" borderId="13" xfId="0" applyNumberFormat="1" applyFont="1" applyFill="1" applyBorder="1" applyAlignment="1">
      <alignment horizontal="right" vertical="center"/>
    </xf>
    <xf numFmtId="165" fontId="28" fillId="6" borderId="13" xfId="0" applyNumberFormat="1" applyFont="1" applyFill="1" applyBorder="1" applyAlignment="1">
      <alignment horizontal="right" vertical="center"/>
    </xf>
    <xf numFmtId="165" fontId="21" fillId="6" borderId="24" xfId="0" applyNumberFormat="1" applyFont="1" applyFill="1" applyBorder="1" applyAlignment="1">
      <alignment horizontal="right" vertical="center"/>
    </xf>
    <xf numFmtId="165" fontId="21" fillId="6" borderId="20" xfId="0" applyNumberFormat="1" applyFont="1" applyFill="1" applyBorder="1" applyAlignment="1">
      <alignment horizontal="right" vertical="center"/>
    </xf>
    <xf numFmtId="165" fontId="28" fillId="6" borderId="24" xfId="0" applyNumberFormat="1" applyFont="1" applyFill="1" applyBorder="1" applyAlignment="1">
      <alignment horizontal="right" vertical="center"/>
    </xf>
    <xf numFmtId="165" fontId="28" fillId="6" borderId="25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167" fontId="0" fillId="0" borderId="0" xfId="0" applyNumberFormat="1" applyFill="1" applyBorder="1" applyAlignment="1">
      <alignment horizontal="right" wrapText="1"/>
    </xf>
    <xf numFmtId="167" fontId="0" fillId="0" borderId="26" xfId="0" applyNumberForma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24" fillId="24" borderId="21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164" fontId="0" fillId="24" borderId="21" xfId="0" applyNumberFormat="1" applyFont="1" applyFill="1" applyBorder="1" applyAlignment="1">
      <alignment horizontal="left" wrapText="1"/>
    </xf>
    <xf numFmtId="0" fontId="23" fillId="24" borderId="21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0" fillId="24" borderId="27" xfId="0" applyFill="1" applyBorder="1" applyAlignment="1">
      <alignment horizontal="right"/>
    </xf>
    <xf numFmtId="0" fontId="21" fillId="24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21" fillId="6" borderId="22" xfId="0" applyFont="1" applyFill="1" applyBorder="1" applyAlignment="1">
      <alignment textRotation="90" wrapText="1"/>
    </xf>
    <xf numFmtId="0" fontId="21" fillId="6" borderId="19" xfId="0" applyFont="1" applyFill="1" applyBorder="1" applyAlignment="1">
      <alignment textRotation="90" wrapText="1"/>
    </xf>
    <xf numFmtId="0" fontId="28" fillId="6" borderId="12" xfId="0" applyFont="1" applyFill="1" applyBorder="1" applyAlignment="1">
      <alignment textRotation="90" wrapText="1"/>
    </xf>
    <xf numFmtId="0" fontId="28" fillId="6" borderId="22" xfId="0" applyFont="1" applyFill="1" applyBorder="1" applyAlignment="1">
      <alignment textRotation="90" wrapText="1"/>
    </xf>
    <xf numFmtId="164" fontId="0" fillId="24" borderId="0" xfId="0" applyNumberForma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/>
    </xf>
    <xf numFmtId="164" fontId="24" fillId="24" borderId="28" xfId="0" applyNumberFormat="1" applyFont="1" applyFill="1" applyBorder="1" applyAlignment="1">
      <alignment horizontal="left" wrapText="1"/>
    </xf>
    <xf numFmtId="164" fontId="23" fillId="24" borderId="0" xfId="0" applyNumberFormat="1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9" fontId="34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AE117"/>
  <sheetViews>
    <sheetView showGridLines="0" tabSelected="1" zoomScale="70" zoomScaleNormal="70" workbookViewId="0" topLeftCell="A1">
      <selection activeCell="A6" sqref="A6:S6"/>
    </sheetView>
  </sheetViews>
  <sheetFormatPr defaultColWidth="12.7109375" defaultRowHeight="12.75"/>
  <cols>
    <col min="1" max="1" width="6.28125" style="0" customWidth="1"/>
    <col min="2" max="2" width="39.00390625" style="1" customWidth="1"/>
    <col min="3" max="3" width="13.00390625" style="1" customWidth="1"/>
    <col min="4" max="4" width="12.7109375" style="1" customWidth="1"/>
    <col min="5" max="5" width="10.7109375" style="1" customWidth="1"/>
    <col min="6" max="6" width="10.7109375" style="0" customWidth="1"/>
    <col min="8" max="10" width="11.140625" style="2" customWidth="1"/>
    <col min="11" max="11" width="11.140625" style="0" customWidth="1"/>
    <col min="12" max="13" width="10.7109375" style="0" customWidth="1"/>
    <col min="14" max="14" width="6.28125" style="0" customWidth="1"/>
    <col min="15" max="15" width="7.57421875" style="0" customWidth="1"/>
    <col min="16" max="16" width="5.421875" style="0" customWidth="1"/>
    <col min="17" max="17" width="7.421875" style="0" customWidth="1"/>
    <col min="18" max="18" width="12.140625" style="0" bestFit="1" customWidth="1"/>
    <col min="19" max="19" width="18.57421875" style="0" customWidth="1"/>
    <col min="20" max="20" width="5.7109375" style="0" customWidth="1"/>
    <col min="21" max="21" width="6.140625" style="0" customWidth="1"/>
    <col min="22" max="22" width="35.8515625" style="0" customWidth="1"/>
  </cols>
  <sheetData>
    <row r="5" spans="1:31" ht="27" customHeight="1">
      <c r="A5" s="129" t="s">
        <v>80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t="20.25" customHeight="1">
      <c r="A6" s="129" t="s">
        <v>81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ht="20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ht="27" customHeight="1">
      <c r="A8" s="77" t="s">
        <v>17</v>
      </c>
      <c r="B8" s="78"/>
      <c r="C8" s="78"/>
      <c r="D8" s="78"/>
      <c r="E8" s="89"/>
      <c r="F8" s="2"/>
      <c r="G8" s="2"/>
      <c r="I8"/>
      <c r="J8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ht="99" customHeight="1">
      <c r="A9" s="136" t="s">
        <v>76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ht="27" customHeight="1">
      <c r="A10" s="94" t="s">
        <v>18</v>
      </c>
      <c r="B10" s="92"/>
      <c r="C10" s="92"/>
      <c r="D10" s="92"/>
      <c r="E10" s="93"/>
      <c r="F10" s="2"/>
      <c r="G10" s="2"/>
      <c r="I10"/>
      <c r="J10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ht="30" customHeight="1">
      <c r="A11" s="94" t="s">
        <v>19</v>
      </c>
      <c r="B11" s="92"/>
      <c r="C11" s="92"/>
      <c r="D11" s="92"/>
      <c r="E11" s="93"/>
      <c r="F11" s="2"/>
      <c r="G11" s="2"/>
      <c r="I11"/>
      <c r="J11"/>
      <c r="M11" s="3"/>
      <c r="N11" s="3"/>
      <c r="O11" s="3"/>
      <c r="P11" s="3"/>
      <c r="Q11" s="3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ht="30" customHeight="1">
      <c r="A12" s="94"/>
      <c r="B12" s="2"/>
      <c r="C12"/>
      <c r="D12"/>
      <c r="E12" s="88"/>
      <c r="F12" s="88"/>
      <c r="G12" s="3"/>
      <c r="H12"/>
      <c r="I12" s="3"/>
      <c r="J12" s="3"/>
      <c r="K12" s="3"/>
      <c r="L12" s="3"/>
      <c r="M12" s="3"/>
      <c r="N12" s="3"/>
      <c r="O12" s="3"/>
      <c r="P12" s="3"/>
      <c r="Q12" s="3"/>
      <c r="T12" s="105"/>
      <c r="U12" s="105"/>
      <c r="V12" s="105"/>
      <c r="W12" s="105"/>
      <c r="X12" s="105"/>
      <c r="Y12" s="105"/>
      <c r="Z12" s="110"/>
      <c r="AA12" s="105"/>
      <c r="AB12" s="105"/>
      <c r="AC12" s="105"/>
      <c r="AD12" s="105"/>
      <c r="AE12" s="105"/>
    </row>
    <row r="13" spans="1:31" ht="16.5" customHeight="1" thickBot="1">
      <c r="A13" s="4"/>
      <c r="B13" s="5"/>
      <c r="C13" s="137" t="s">
        <v>0</v>
      </c>
      <c r="D13" s="137"/>
      <c r="E13" s="2"/>
      <c r="F13" s="2"/>
      <c r="G13" s="2"/>
      <c r="H13" s="7"/>
      <c r="I13" s="83"/>
      <c r="J13" s="83"/>
      <c r="K13" s="83"/>
      <c r="L13" s="86"/>
      <c r="M13" s="87"/>
      <c r="N13" s="83"/>
      <c r="O13" s="3"/>
      <c r="P13" s="3"/>
      <c r="Q13" s="3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s="11" customFormat="1" ht="24.95" customHeight="1" thickBot="1">
      <c r="A14" s="8"/>
      <c r="B14" s="8"/>
      <c r="C14" s="9">
        <v>300</v>
      </c>
      <c r="D14" s="138" t="s">
        <v>1</v>
      </c>
      <c r="E14" s="138"/>
      <c r="F14" s="138"/>
      <c r="G14" s="138"/>
      <c r="H14" s="138"/>
      <c r="I14" s="10"/>
      <c r="J14" s="132"/>
      <c r="K14" s="132"/>
      <c r="L14" s="48"/>
      <c r="M14" s="83"/>
      <c r="N14" s="83"/>
      <c r="O14" s="83"/>
      <c r="P14" s="83"/>
      <c r="Q14" s="83"/>
      <c r="R14" s="7"/>
      <c r="S14" s="7"/>
      <c r="T14" s="105"/>
      <c r="U14" s="105"/>
      <c r="V14" s="105"/>
      <c r="W14" s="105"/>
      <c r="X14" s="110"/>
      <c r="Y14" s="105"/>
      <c r="Z14" s="105"/>
      <c r="AA14" s="105"/>
      <c r="AB14" s="105"/>
      <c r="AC14" s="105"/>
      <c r="AD14" s="105"/>
      <c r="AE14" s="105"/>
    </row>
    <row r="15" spans="1:31" s="11" customFormat="1" ht="24.95" customHeight="1" thickBot="1">
      <c r="A15" s="12"/>
      <c r="B15" s="12"/>
      <c r="C15" s="13">
        <v>300</v>
      </c>
      <c r="D15" s="139" t="s">
        <v>2</v>
      </c>
      <c r="E15" s="140"/>
      <c r="F15" s="140"/>
      <c r="G15" s="140"/>
      <c r="H15" s="115"/>
      <c r="I15" s="133" t="s">
        <v>66</v>
      </c>
      <c r="J15" s="134"/>
      <c r="K15" s="134"/>
      <c r="L15" s="84">
        <v>0.5</v>
      </c>
      <c r="M15" s="20"/>
      <c r="N15" s="2"/>
      <c r="O15" s="2"/>
      <c r="P15" s="2"/>
      <c r="Q15" s="2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s="11" customFormat="1" ht="24.95" customHeight="1" thickBot="1">
      <c r="A16" s="12"/>
      <c r="B16" s="12"/>
      <c r="C16" s="15">
        <f>C15-C14</f>
        <v>0</v>
      </c>
      <c r="D16" s="135" t="s">
        <v>3</v>
      </c>
      <c r="E16" s="135"/>
      <c r="F16" s="135"/>
      <c r="G16" s="16"/>
      <c r="H16" s="6"/>
      <c r="I16" s="133" t="s">
        <v>67</v>
      </c>
      <c r="J16" s="134"/>
      <c r="K16" s="134"/>
      <c r="L16" s="85">
        <v>1.8</v>
      </c>
      <c r="M16" s="20"/>
      <c r="N16" s="2"/>
      <c r="O16" s="2"/>
      <c r="P16" s="2"/>
      <c r="Q16" s="2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s="11" customFormat="1" ht="24.95" customHeight="1">
      <c r="A17" s="12"/>
      <c r="B17" s="12"/>
      <c r="C17" s="17"/>
      <c r="D17" s="16"/>
      <c r="E17" s="16"/>
      <c r="F17" s="16"/>
      <c r="G17" s="16"/>
      <c r="H17" s="133" t="s">
        <v>68</v>
      </c>
      <c r="I17" s="133"/>
      <c r="J17" s="133"/>
      <c r="K17" s="141"/>
      <c r="L17" s="85">
        <v>1.8</v>
      </c>
      <c r="M17" s="20"/>
      <c r="N17" s="2"/>
      <c r="O17" s="2"/>
      <c r="P17" s="2"/>
      <c r="Q17" s="2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s="11" customFormat="1" ht="24.95" customHeight="1" thickBot="1">
      <c r="A18" s="12"/>
      <c r="B18" s="12"/>
      <c r="C18" s="137" t="s">
        <v>4</v>
      </c>
      <c r="D18" s="137"/>
      <c r="E18" s="2"/>
      <c r="F18" s="2"/>
      <c r="G18" s="2"/>
      <c r="H18" s="7"/>
      <c r="I18" s="133" t="s">
        <v>69</v>
      </c>
      <c r="J18" s="134"/>
      <c r="K18" s="134"/>
      <c r="L18" s="85">
        <v>0.0012</v>
      </c>
      <c r="M18" s="20"/>
      <c r="N18" s="2"/>
      <c r="O18" s="2"/>
      <c r="P18" s="2"/>
      <c r="Q18" s="2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s="11" customFormat="1" ht="24.95" customHeight="1" thickBot="1">
      <c r="A19" s="12"/>
      <c r="B19" s="12"/>
      <c r="C19" s="9">
        <v>300</v>
      </c>
      <c r="D19" s="138" t="s">
        <v>1</v>
      </c>
      <c r="E19" s="138"/>
      <c r="F19" s="138"/>
      <c r="G19" s="138"/>
      <c r="H19" s="138"/>
      <c r="I19" s="133" t="s">
        <v>70</v>
      </c>
      <c r="J19" s="134"/>
      <c r="K19" s="134"/>
      <c r="L19" s="85">
        <v>0.0012</v>
      </c>
      <c r="M19" s="20"/>
      <c r="N19" s="2"/>
      <c r="O19" s="2"/>
      <c r="P19" s="2"/>
      <c r="Q19" s="2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31" s="11" customFormat="1" ht="24.95" customHeight="1" thickBot="1">
      <c r="A20" s="12"/>
      <c r="B20" s="12"/>
      <c r="C20" s="13">
        <v>300</v>
      </c>
      <c r="D20" s="114" t="s">
        <v>5</v>
      </c>
      <c r="E20" s="115"/>
      <c r="F20" s="115"/>
      <c r="G20" s="115"/>
      <c r="H20" s="133" t="s">
        <v>71</v>
      </c>
      <c r="I20" s="133"/>
      <c r="J20" s="133"/>
      <c r="K20" s="141"/>
      <c r="L20" s="102">
        <v>0.0012</v>
      </c>
      <c r="M20" s="20"/>
      <c r="N20" s="2"/>
      <c r="O20" s="2"/>
      <c r="P20" s="2"/>
      <c r="Q20" s="2"/>
      <c r="R20" s="105"/>
      <c r="S20" s="106"/>
      <c r="T20" s="105"/>
      <c r="U20" s="105"/>
      <c r="V20" s="106"/>
      <c r="W20" s="105"/>
      <c r="X20" s="105"/>
      <c r="Y20" s="106"/>
      <c r="Z20" s="106"/>
      <c r="AA20" s="105"/>
      <c r="AB20" s="106"/>
      <c r="AC20" s="105"/>
      <c r="AD20" s="105"/>
      <c r="AE20" s="105"/>
    </row>
    <row r="21" spans="1:31" s="11" customFormat="1" ht="24.95" customHeight="1" thickBot="1">
      <c r="A21" s="12"/>
      <c r="B21" s="12"/>
      <c r="C21" s="15">
        <f>C20-C19</f>
        <v>0</v>
      </c>
      <c r="D21" s="135" t="s">
        <v>3</v>
      </c>
      <c r="E21" s="135"/>
      <c r="F21" s="135"/>
      <c r="G21" s="16"/>
      <c r="H21" s="6"/>
      <c r="I21" s="130" t="s">
        <v>72</v>
      </c>
      <c r="J21" s="130"/>
      <c r="K21" s="131"/>
      <c r="L21" s="103">
        <v>2.4</v>
      </c>
      <c r="M21" s="101"/>
      <c r="N21" s="101"/>
      <c r="O21" s="101"/>
      <c r="P21" s="101"/>
      <c r="Q21" s="2"/>
      <c r="R21" s="107"/>
      <c r="S21" s="108"/>
      <c r="T21" s="18"/>
      <c r="U21" s="18"/>
      <c r="V21" s="105"/>
      <c r="W21" s="105"/>
      <c r="X21" s="105"/>
      <c r="Y21" s="106"/>
      <c r="Z21" s="106"/>
      <c r="AA21" s="105"/>
      <c r="AB21" s="108"/>
      <c r="AC21" s="105"/>
      <c r="AD21" s="105"/>
      <c r="AE21" s="105"/>
    </row>
    <row r="22" spans="1:31" s="11" customFormat="1" ht="24.95" customHeight="1" thickBot="1">
      <c r="A22" s="12"/>
      <c r="B22" s="12"/>
      <c r="C22" s="17"/>
      <c r="D22" s="16"/>
      <c r="E22" s="16"/>
      <c r="F22" s="16"/>
      <c r="G22" s="16"/>
      <c r="H22" s="6"/>
      <c r="I22" s="130" t="s">
        <v>73</v>
      </c>
      <c r="J22" s="130"/>
      <c r="K22" s="131"/>
      <c r="L22" s="103">
        <v>3.1</v>
      </c>
      <c r="M22" s="101"/>
      <c r="N22" s="101"/>
      <c r="O22" s="101"/>
      <c r="P22" s="101"/>
      <c r="Q22" s="2"/>
      <c r="R22" s="107"/>
      <c r="S22" s="108"/>
      <c r="T22" s="143"/>
      <c r="U22" s="143"/>
      <c r="V22" s="143"/>
      <c r="W22" s="105"/>
      <c r="X22" s="105"/>
      <c r="Y22" s="106"/>
      <c r="Z22" s="106"/>
      <c r="AA22" s="105"/>
      <c r="AB22" s="108"/>
      <c r="AC22" s="108"/>
      <c r="AD22" s="105"/>
      <c r="AE22" s="105"/>
    </row>
    <row r="23" spans="1:31" s="11" customFormat="1" ht="24.95" customHeight="1" thickBot="1">
      <c r="A23" s="12"/>
      <c r="B23" s="12"/>
      <c r="C23" s="81"/>
      <c r="D23" s="148" t="s">
        <v>20</v>
      </c>
      <c r="E23" s="149"/>
      <c r="F23" s="149"/>
      <c r="G23" s="149"/>
      <c r="H23" s="149"/>
      <c r="I23" s="130" t="s">
        <v>74</v>
      </c>
      <c r="J23" s="130"/>
      <c r="K23" s="131"/>
      <c r="L23" s="103">
        <v>4.15</v>
      </c>
      <c r="M23" s="101"/>
      <c r="N23" s="101"/>
      <c r="O23" s="101"/>
      <c r="P23" s="101"/>
      <c r="Q23" s="2"/>
      <c r="R23" s="107"/>
      <c r="S23" s="108"/>
      <c r="T23" s="18"/>
      <c r="U23" s="18"/>
      <c r="V23" s="18"/>
      <c r="W23" s="105"/>
      <c r="X23" s="105"/>
      <c r="Y23" s="106"/>
      <c r="Z23" s="106"/>
      <c r="AA23" s="105"/>
      <c r="AB23" s="108"/>
      <c r="AC23" s="108"/>
      <c r="AD23" s="105"/>
      <c r="AE23" s="105"/>
    </row>
    <row r="24" spans="1:31" s="11" customFormat="1" ht="24.95" customHeight="1">
      <c r="A24" s="12"/>
      <c r="B24" s="12"/>
      <c r="C24" s="80">
        <f>(L15*C16/100)+(L18*C21)</f>
        <v>0</v>
      </c>
      <c r="D24" s="150" t="s">
        <v>6</v>
      </c>
      <c r="E24" s="150"/>
      <c r="F24" s="150"/>
      <c r="G24" s="150"/>
      <c r="H24" s="150"/>
      <c r="I24" s="130" t="s">
        <v>75</v>
      </c>
      <c r="J24" s="130"/>
      <c r="K24" s="131"/>
      <c r="L24" s="103">
        <v>5.95</v>
      </c>
      <c r="M24" s="101"/>
      <c r="N24" s="101"/>
      <c r="O24" s="101"/>
      <c r="P24" s="101"/>
      <c r="Q24" s="2"/>
      <c r="R24" s="107"/>
      <c r="S24" s="108"/>
      <c r="T24" s="18"/>
      <c r="U24" s="19"/>
      <c r="V24" s="19"/>
      <c r="W24" s="105"/>
      <c r="X24" s="105"/>
      <c r="Y24" s="105"/>
      <c r="Z24" s="105"/>
      <c r="AA24" s="105"/>
      <c r="AB24" s="108"/>
      <c r="AC24" s="108"/>
      <c r="AD24" s="105"/>
      <c r="AE24" s="105"/>
    </row>
    <row r="25" spans="1:31" s="11" customFormat="1" ht="24.95" customHeight="1">
      <c r="A25" s="12"/>
      <c r="B25" s="12"/>
      <c r="C25" s="23">
        <f>C23+C24</f>
        <v>0</v>
      </c>
      <c r="D25" s="151" t="s">
        <v>7</v>
      </c>
      <c r="E25" s="151"/>
      <c r="F25" s="151"/>
      <c r="G25" s="151"/>
      <c r="H25" s="151"/>
      <c r="I25" s="130"/>
      <c r="J25" s="130"/>
      <c r="K25" s="130"/>
      <c r="L25" s="104"/>
      <c r="M25" s="101"/>
      <c r="N25" s="101"/>
      <c r="O25" s="101"/>
      <c r="P25" s="101"/>
      <c r="Q25" s="2"/>
      <c r="R25" s="109"/>
      <c r="S25" s="105"/>
      <c r="T25" s="18"/>
      <c r="U25" s="18"/>
      <c r="V25" s="18"/>
      <c r="W25" s="105"/>
      <c r="X25" s="105"/>
      <c r="Y25" s="105"/>
      <c r="Z25" s="105"/>
      <c r="AA25" s="105"/>
      <c r="AB25" s="108"/>
      <c r="AC25" s="108"/>
      <c r="AD25" s="105"/>
      <c r="AE25" s="105"/>
    </row>
    <row r="26" spans="1:31" s="11" customFormat="1" ht="24.95" customHeight="1" thickBot="1">
      <c r="A26" s="12"/>
      <c r="B26" s="12"/>
      <c r="C26" s="25"/>
      <c r="D26" s="21"/>
      <c r="E26" s="21"/>
      <c r="F26" s="21"/>
      <c r="G26" s="21"/>
      <c r="H26" s="21"/>
      <c r="I26" s="22"/>
      <c r="J26" s="22"/>
      <c r="K26" s="22"/>
      <c r="L26" s="14"/>
      <c r="M26" s="14"/>
      <c r="N26" s="2"/>
      <c r="O26" s="2"/>
      <c r="P26" s="2"/>
      <c r="Q26" s="2"/>
      <c r="T26" s="18"/>
      <c r="U26" s="18"/>
      <c r="V26" s="18"/>
      <c r="W26" s="18"/>
      <c r="X26" s="105"/>
      <c r="Y26" s="105"/>
      <c r="Z26" s="105"/>
      <c r="AA26" s="105"/>
      <c r="AB26" s="105"/>
      <c r="AC26" s="105"/>
      <c r="AD26" s="105"/>
      <c r="AE26" s="105"/>
    </row>
    <row r="27" spans="1:31" s="11" customFormat="1" ht="24.95" customHeight="1" thickBot="1">
      <c r="A27" s="12"/>
      <c r="B27" s="12"/>
      <c r="C27" s="81"/>
      <c r="D27" s="148" t="s">
        <v>21</v>
      </c>
      <c r="E27" s="149"/>
      <c r="F27" s="149"/>
      <c r="G27" s="149"/>
      <c r="H27" s="149"/>
      <c r="I27" s="22"/>
      <c r="J27" s="22"/>
      <c r="K27" s="95" t="s">
        <v>23</v>
      </c>
      <c r="L27" s="81"/>
      <c r="M27" s="14"/>
      <c r="N27" s="2"/>
      <c r="O27" s="2"/>
      <c r="P27" s="2"/>
      <c r="Q27" s="2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11" customFormat="1" ht="24.95" customHeight="1">
      <c r="A28" s="12"/>
      <c r="B28" s="12"/>
      <c r="C28" s="80">
        <f>(L16*C16/100)+(L19*C21)</f>
        <v>0</v>
      </c>
      <c r="D28" s="150" t="s">
        <v>6</v>
      </c>
      <c r="E28" s="150"/>
      <c r="F28" s="150"/>
      <c r="G28" s="150"/>
      <c r="H28" s="150"/>
      <c r="I28" s="22"/>
      <c r="J28" s="26"/>
      <c r="K28" s="22"/>
      <c r="L28" s="14"/>
      <c r="M28" s="14"/>
      <c r="N28" s="2"/>
      <c r="O28" s="2"/>
      <c r="P28" s="2"/>
      <c r="Q28" s="2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17" s="11" customFormat="1" ht="24.95" customHeight="1">
      <c r="A29" s="12"/>
      <c r="B29" s="12"/>
      <c r="C29" s="23">
        <f>C27+C28</f>
        <v>0</v>
      </c>
      <c r="D29" s="151" t="s">
        <v>8</v>
      </c>
      <c r="E29" s="151"/>
      <c r="F29" s="151"/>
      <c r="G29" s="151"/>
      <c r="H29" s="151"/>
      <c r="I29" s="22"/>
      <c r="J29" s="26"/>
      <c r="K29" s="22"/>
      <c r="L29" s="14"/>
      <c r="M29" s="14"/>
      <c r="N29" s="2"/>
      <c r="O29" s="2"/>
      <c r="P29" s="2"/>
      <c r="Q29" s="2"/>
    </row>
    <row r="30" spans="1:17" s="11" customFormat="1" ht="24.95" customHeight="1" thickBot="1">
      <c r="A30" s="12"/>
      <c r="B30" s="12"/>
      <c r="C30" s="25"/>
      <c r="D30" s="21"/>
      <c r="E30" s="21"/>
      <c r="F30" s="21"/>
      <c r="G30" s="21"/>
      <c r="H30" s="21"/>
      <c r="I30" s="50"/>
      <c r="J30" s="51"/>
      <c r="K30" s="28"/>
      <c r="L30" s="20"/>
      <c r="M30" s="20"/>
      <c r="N30" s="2"/>
      <c r="O30" s="2"/>
      <c r="P30" s="2"/>
      <c r="Q30" s="2"/>
    </row>
    <row r="31" spans="1:17" s="11" customFormat="1" ht="24.95" customHeight="1" thickBot="1">
      <c r="A31" s="12"/>
      <c r="B31" s="12"/>
      <c r="C31" s="81"/>
      <c r="D31" s="148" t="s">
        <v>22</v>
      </c>
      <c r="E31" s="149"/>
      <c r="F31" s="149"/>
      <c r="G31" s="149"/>
      <c r="H31" s="149"/>
      <c r="I31" s="51"/>
      <c r="J31" s="51"/>
      <c r="K31" s="28"/>
      <c r="L31" s="20"/>
      <c r="M31" s="20"/>
      <c r="N31" s="2"/>
      <c r="O31" s="2"/>
      <c r="P31" s="52"/>
      <c r="Q31" s="49"/>
    </row>
    <row r="32" spans="1:17" s="11" customFormat="1" ht="24.95" customHeight="1">
      <c r="A32" s="12"/>
      <c r="B32" s="12"/>
      <c r="C32" s="80">
        <f>(L17*C16/100)+(L20*C21)</f>
        <v>0</v>
      </c>
      <c r="D32" s="150" t="s">
        <v>6</v>
      </c>
      <c r="E32" s="150"/>
      <c r="F32" s="150"/>
      <c r="G32" s="150"/>
      <c r="H32" s="150"/>
      <c r="I32" s="51"/>
      <c r="J32" s="51"/>
      <c r="K32" s="28"/>
      <c r="L32" s="20"/>
      <c r="M32" s="20"/>
      <c r="N32" s="2"/>
      <c r="O32" s="2"/>
      <c r="P32" s="52"/>
      <c r="Q32" s="49"/>
    </row>
    <row r="33" spans="1:17" s="11" customFormat="1" ht="24.95" customHeight="1">
      <c r="A33" s="12"/>
      <c r="B33" s="12"/>
      <c r="C33" s="23">
        <f>C31+C32</f>
        <v>0</v>
      </c>
      <c r="D33" s="151" t="s">
        <v>9</v>
      </c>
      <c r="E33" s="151"/>
      <c r="F33" s="151"/>
      <c r="G33" s="151"/>
      <c r="H33" s="151"/>
      <c r="I33" s="53"/>
      <c r="J33" s="51"/>
      <c r="K33" s="28"/>
      <c r="L33" s="20"/>
      <c r="M33" s="20"/>
      <c r="N33" s="2"/>
      <c r="O33" s="2"/>
      <c r="P33" s="52"/>
      <c r="Q33" s="49"/>
    </row>
    <row r="34" spans="1:17" s="11" customFormat="1" ht="15.75" customHeight="1">
      <c r="A34" s="12"/>
      <c r="B34" s="12"/>
      <c r="C34" s="25"/>
      <c r="D34" s="24"/>
      <c r="E34" s="24"/>
      <c r="F34" s="24"/>
      <c r="G34" s="27"/>
      <c r="H34" s="27"/>
      <c r="I34" s="53"/>
      <c r="J34" s="28"/>
      <c r="K34" s="28"/>
      <c r="L34" s="20"/>
      <c r="M34" s="20"/>
      <c r="N34" s="2"/>
      <c r="O34" s="2"/>
      <c r="P34" s="52"/>
      <c r="Q34" s="49"/>
    </row>
    <row r="35" spans="1:17" s="11" customFormat="1" ht="15.75" customHeight="1">
      <c r="A35" s="12"/>
      <c r="B35" s="12"/>
      <c r="C35" s="25"/>
      <c r="D35" s="24"/>
      <c r="E35" s="24"/>
      <c r="F35" s="24"/>
      <c r="G35" s="27"/>
      <c r="H35" s="27"/>
      <c r="I35" s="53"/>
      <c r="J35" s="28"/>
      <c r="K35" s="28"/>
      <c r="L35" s="20"/>
      <c r="M35" s="20"/>
      <c r="N35" s="2"/>
      <c r="O35" s="2"/>
      <c r="P35" s="52"/>
      <c r="Q35" s="49"/>
    </row>
    <row r="36" spans="1:17" s="11" customFormat="1" ht="15.75" customHeight="1">
      <c r="A36" s="12"/>
      <c r="B36" s="12"/>
      <c r="C36" s="25"/>
      <c r="D36" s="24"/>
      <c r="E36" s="24"/>
      <c r="F36" s="24"/>
      <c r="G36" s="27"/>
      <c r="H36" s="27"/>
      <c r="I36" s="53"/>
      <c r="J36" s="28"/>
      <c r="K36" s="28"/>
      <c r="L36" s="20"/>
      <c r="M36" s="20"/>
      <c r="N36" s="2"/>
      <c r="O36" s="2"/>
      <c r="P36" s="52"/>
      <c r="Q36" s="49"/>
    </row>
    <row r="37" spans="1:17" s="11" customFormat="1" ht="15.75" customHeight="1">
      <c r="A37" s="12"/>
      <c r="B37" s="12"/>
      <c r="C37" s="25"/>
      <c r="D37" s="24"/>
      <c r="E37" s="24"/>
      <c r="F37" s="24"/>
      <c r="G37" s="27"/>
      <c r="H37" s="27"/>
      <c r="I37" s="53"/>
      <c r="J37" s="28"/>
      <c r="K37" s="28"/>
      <c r="L37" s="20"/>
      <c r="M37" s="20"/>
      <c r="N37" s="2"/>
      <c r="O37" s="2"/>
      <c r="P37" s="52"/>
      <c r="Q37" s="49"/>
    </row>
    <row r="38" spans="1:17" s="11" customFormat="1" ht="15.75" customHeight="1">
      <c r="A38" s="12"/>
      <c r="B38" s="12"/>
      <c r="C38" s="25"/>
      <c r="D38" s="24"/>
      <c r="E38" s="24"/>
      <c r="F38" s="24"/>
      <c r="G38" s="27"/>
      <c r="H38" s="27"/>
      <c r="I38" s="53"/>
      <c r="J38" s="28"/>
      <c r="K38" s="28"/>
      <c r="L38" s="20"/>
      <c r="M38" s="20"/>
      <c r="N38" s="2"/>
      <c r="O38" s="2"/>
      <c r="P38" s="52"/>
      <c r="Q38" s="49"/>
    </row>
    <row r="39" spans="1:17" s="11" customFormat="1" ht="15.75" customHeight="1">
      <c r="A39" s="12"/>
      <c r="B39" s="12"/>
      <c r="C39" s="25"/>
      <c r="D39" s="24"/>
      <c r="E39" s="24"/>
      <c r="F39" s="24"/>
      <c r="G39" s="27"/>
      <c r="H39" s="27"/>
      <c r="I39" s="53"/>
      <c r="J39" s="28"/>
      <c r="K39" s="28"/>
      <c r="L39" s="20"/>
      <c r="M39" s="20"/>
      <c r="N39" s="2"/>
      <c r="O39" s="2"/>
      <c r="P39" s="52"/>
      <c r="Q39" s="49"/>
    </row>
    <row r="40" spans="1:17" s="11" customFormat="1" ht="15.75" customHeight="1">
      <c r="A40" s="12"/>
      <c r="B40" s="12"/>
      <c r="C40" s="25"/>
      <c r="D40" s="24"/>
      <c r="E40" s="24"/>
      <c r="F40" s="24"/>
      <c r="G40" s="27"/>
      <c r="H40" s="27"/>
      <c r="I40" s="53"/>
      <c r="J40" s="28"/>
      <c r="K40" s="28"/>
      <c r="L40" s="20"/>
      <c r="M40" s="20"/>
      <c r="N40" s="2"/>
      <c r="O40" s="2"/>
      <c r="P40" s="52"/>
      <c r="Q40" s="49"/>
    </row>
    <row r="41" spans="1:17" s="11" customFormat="1" ht="15.75" customHeight="1">
      <c r="A41" s="12"/>
      <c r="B41" s="12"/>
      <c r="C41" s="25"/>
      <c r="D41" s="24"/>
      <c r="E41" s="24"/>
      <c r="F41" s="24"/>
      <c r="G41" s="27"/>
      <c r="H41" s="27"/>
      <c r="I41" s="53"/>
      <c r="J41" s="28"/>
      <c r="K41" s="28"/>
      <c r="L41" s="20"/>
      <c r="M41" s="20"/>
      <c r="N41" s="2"/>
      <c r="O41" s="2"/>
      <c r="P41" s="52"/>
      <c r="Q41" s="49"/>
    </row>
    <row r="42" spans="1:17" s="11" customFormat="1" ht="15.75" customHeight="1">
      <c r="A42" s="12"/>
      <c r="B42" s="12"/>
      <c r="C42" s="25"/>
      <c r="D42" s="24"/>
      <c r="E42" s="24"/>
      <c r="F42" s="24"/>
      <c r="G42" s="27"/>
      <c r="H42" s="27"/>
      <c r="I42" s="53"/>
      <c r="J42" s="28"/>
      <c r="K42" s="28"/>
      <c r="L42" s="20"/>
      <c r="M42" s="20"/>
      <c r="N42" s="2"/>
      <c r="O42" s="2"/>
      <c r="P42" s="52"/>
      <c r="Q42" s="49"/>
    </row>
    <row r="43" spans="1:17" s="11" customFormat="1" ht="15.75" customHeight="1">
      <c r="A43" s="12"/>
      <c r="B43" s="12"/>
      <c r="C43" s="25"/>
      <c r="D43" s="24"/>
      <c r="E43" s="24"/>
      <c r="F43" s="24"/>
      <c r="G43" s="27"/>
      <c r="H43" s="27"/>
      <c r="I43" s="53"/>
      <c r="J43" s="28"/>
      <c r="K43" s="28"/>
      <c r="L43" s="20"/>
      <c r="M43" s="20"/>
      <c r="N43" s="2"/>
      <c r="O43" s="2"/>
      <c r="P43" s="52"/>
      <c r="Q43" s="49"/>
    </row>
    <row r="44" spans="1:17" s="11" customFormat="1" ht="15.75" customHeight="1">
      <c r="A44" s="12"/>
      <c r="B44" s="12"/>
      <c r="C44" s="25"/>
      <c r="D44" s="24"/>
      <c r="E44" s="24"/>
      <c r="F44" s="24"/>
      <c r="G44" s="27"/>
      <c r="H44" s="27"/>
      <c r="I44" s="53"/>
      <c r="J44" s="28"/>
      <c r="K44" s="28"/>
      <c r="L44" s="20"/>
      <c r="M44" s="20"/>
      <c r="N44" s="2"/>
      <c r="O44" s="2"/>
      <c r="P44" s="52"/>
      <c r="Q44" s="49"/>
    </row>
    <row r="45" spans="1:17" s="47" customFormat="1" ht="15.75" customHeight="1">
      <c r="A45" s="41"/>
      <c r="B45" s="41"/>
      <c r="C45" s="42"/>
      <c r="D45" s="43"/>
      <c r="E45" s="43"/>
      <c r="F45" s="43"/>
      <c r="G45" s="43"/>
      <c r="H45" s="43"/>
      <c r="I45" s="44"/>
      <c r="J45" s="44"/>
      <c r="K45" s="44"/>
      <c r="L45" s="45"/>
      <c r="M45" s="45"/>
      <c r="N45" s="46"/>
      <c r="O45" s="46"/>
      <c r="P45" s="46"/>
      <c r="Q45" s="46"/>
    </row>
    <row r="46" spans="1:17" s="11" customFormat="1" ht="2.25" customHeight="1">
      <c r="A46" s="29"/>
      <c r="B46" s="25"/>
      <c r="C46" s="6"/>
      <c r="D46" s="6"/>
      <c r="E46" s="6"/>
      <c r="F46" s="30"/>
      <c r="G46" s="30"/>
      <c r="H46" s="30"/>
      <c r="I46" s="31"/>
      <c r="J46" s="31"/>
      <c r="K46" s="32"/>
      <c r="L46" s="33"/>
      <c r="M46" s="33"/>
      <c r="N46" s="33"/>
      <c r="O46" s="33"/>
      <c r="P46" s="33"/>
      <c r="Q46" s="31"/>
    </row>
    <row r="47" spans="1:19" s="11" customFormat="1" ht="21" customHeight="1">
      <c r="A47" s="142"/>
      <c r="B47" s="142"/>
      <c r="C47" s="142"/>
      <c r="D47" s="152" t="s">
        <v>65</v>
      </c>
      <c r="E47" s="152"/>
      <c r="F47" s="152"/>
      <c r="G47" s="152"/>
      <c r="H47" s="153" t="s">
        <v>64</v>
      </c>
      <c r="I47" s="153"/>
      <c r="J47" s="153"/>
      <c r="K47" s="153"/>
      <c r="L47" s="153"/>
      <c r="M47" s="153"/>
      <c r="N47" s="154" t="s">
        <v>10</v>
      </c>
      <c r="O47" s="154"/>
      <c r="P47" s="154"/>
      <c r="Q47" s="155"/>
      <c r="R47" s="54"/>
      <c r="S47" s="54"/>
    </row>
    <row r="48" spans="1:22" s="11" customFormat="1" ht="173.25" customHeight="1">
      <c r="A48" s="34" t="s">
        <v>12</v>
      </c>
      <c r="B48" s="34" t="s">
        <v>15</v>
      </c>
      <c r="C48" s="34" t="s">
        <v>11</v>
      </c>
      <c r="D48" s="34" t="s">
        <v>52</v>
      </c>
      <c r="E48" s="34" t="s">
        <v>53</v>
      </c>
      <c r="F48" s="35" t="s">
        <v>54</v>
      </c>
      <c r="G48" s="36" t="s">
        <v>55</v>
      </c>
      <c r="H48" s="37" t="s">
        <v>56</v>
      </c>
      <c r="I48" s="37" t="s">
        <v>57</v>
      </c>
      <c r="J48" s="37" t="s">
        <v>58</v>
      </c>
      <c r="K48" s="35" t="s">
        <v>59</v>
      </c>
      <c r="L48" s="35" t="s">
        <v>60</v>
      </c>
      <c r="M48" s="35" t="s">
        <v>61</v>
      </c>
      <c r="N48" s="144" t="s">
        <v>62</v>
      </c>
      <c r="O48" s="145"/>
      <c r="P48" s="146" t="s">
        <v>63</v>
      </c>
      <c r="Q48" s="147"/>
      <c r="R48" s="91" t="s">
        <v>16</v>
      </c>
      <c r="S48" s="90" t="s">
        <v>13</v>
      </c>
      <c r="V48" s="95"/>
    </row>
    <row r="49" spans="1:24" s="11" customFormat="1" ht="30" customHeight="1">
      <c r="A49" s="117">
        <v>1</v>
      </c>
      <c r="B49" s="99" t="s">
        <v>24</v>
      </c>
      <c r="C49" s="100">
        <v>20035256</v>
      </c>
      <c r="D49" s="96"/>
      <c r="E49" s="55">
        <f>L21</f>
        <v>2.4</v>
      </c>
      <c r="F49" s="56">
        <f aca="true" t="shared" si="0" ref="F49:F73">E49*$C$16/100</f>
        <v>0</v>
      </c>
      <c r="G49" s="57">
        <f aca="true" t="shared" si="1" ref="G49:G74">D49+F49</f>
        <v>0</v>
      </c>
      <c r="H49" s="60">
        <v>0</v>
      </c>
      <c r="I49" s="60">
        <v>3</v>
      </c>
      <c r="J49" s="60">
        <v>0</v>
      </c>
      <c r="K49" s="56">
        <f aca="true" t="shared" si="2" ref="K49:K74">(($L$15*H49)+($L$16*I49)+($L$17*J49))*$C$16/100</f>
        <v>0</v>
      </c>
      <c r="L49" s="56">
        <f aca="true" t="shared" si="3" ref="L49:L74">(($L$18*H49)+($L$19*I49)+($L$20*J49))*$C$21</f>
        <v>0</v>
      </c>
      <c r="M49" s="56">
        <f aca="true" t="shared" si="4" ref="M49:M74">(H49+I49+J49)*$L$27</f>
        <v>0</v>
      </c>
      <c r="N49" s="119">
        <f aca="true" t="shared" si="5" ref="N49:N73">D49+M49+(H49*$C$23)+(I49*$C$27)+(J49*$C$31)</f>
        <v>0</v>
      </c>
      <c r="O49" s="120"/>
      <c r="P49" s="121">
        <f aca="true" t="shared" si="6" ref="P49:P73">ROUND(G49+M49+(H49*$C$25)+(I49*$C$29)+(J49*$C$33),2)</f>
        <v>0</v>
      </c>
      <c r="Q49" s="122"/>
      <c r="R49" s="117">
        <v>1200</v>
      </c>
      <c r="S49" s="59">
        <f aca="true" t="shared" si="7" ref="S49:S74">R49*P49</f>
        <v>0</v>
      </c>
      <c r="V49" s="111"/>
      <c r="W49" s="157"/>
      <c r="X49" s="157"/>
    </row>
    <row r="50" spans="1:24" s="11" customFormat="1" ht="30" customHeight="1">
      <c r="A50" s="117">
        <v>2</v>
      </c>
      <c r="B50" s="99" t="s">
        <v>25</v>
      </c>
      <c r="C50" s="100">
        <v>20035253</v>
      </c>
      <c r="D50" s="96"/>
      <c r="E50" s="55">
        <f>L21</f>
        <v>2.4</v>
      </c>
      <c r="F50" s="56">
        <f t="shared" si="0"/>
        <v>0</v>
      </c>
      <c r="G50" s="57">
        <f t="shared" si="1"/>
        <v>0</v>
      </c>
      <c r="H50" s="58">
        <v>0</v>
      </c>
      <c r="I50" s="58">
        <v>3</v>
      </c>
      <c r="J50" s="58">
        <v>0</v>
      </c>
      <c r="K50" s="56">
        <f t="shared" si="2"/>
        <v>0</v>
      </c>
      <c r="L50" s="56">
        <f t="shared" si="3"/>
        <v>0</v>
      </c>
      <c r="M50" s="56">
        <f t="shared" si="4"/>
        <v>0</v>
      </c>
      <c r="N50" s="119">
        <f t="shared" si="5"/>
        <v>0</v>
      </c>
      <c r="O50" s="120"/>
      <c r="P50" s="121">
        <f t="shared" si="6"/>
        <v>0</v>
      </c>
      <c r="Q50" s="122"/>
      <c r="R50" s="117">
        <v>220</v>
      </c>
      <c r="S50" s="59">
        <f t="shared" si="7"/>
        <v>0</v>
      </c>
      <c r="V50" s="111"/>
      <c r="W50" s="157"/>
      <c r="X50" s="157"/>
    </row>
    <row r="51" spans="1:24" s="11" customFormat="1" ht="30" customHeight="1">
      <c r="A51" s="117">
        <v>3</v>
      </c>
      <c r="B51" s="99" t="s">
        <v>26</v>
      </c>
      <c r="C51" s="100">
        <v>20035254</v>
      </c>
      <c r="D51" s="96"/>
      <c r="E51" s="55">
        <f>L21</f>
        <v>2.4</v>
      </c>
      <c r="F51" s="56">
        <f t="shared" si="0"/>
        <v>0</v>
      </c>
      <c r="G51" s="57">
        <f t="shared" si="1"/>
        <v>0</v>
      </c>
      <c r="H51" s="60">
        <v>2</v>
      </c>
      <c r="I51" s="60">
        <v>2</v>
      </c>
      <c r="J51" s="60">
        <v>0</v>
      </c>
      <c r="K51" s="56">
        <f t="shared" si="2"/>
        <v>0</v>
      </c>
      <c r="L51" s="56">
        <f t="shared" si="3"/>
        <v>0</v>
      </c>
      <c r="M51" s="56">
        <f t="shared" si="4"/>
        <v>0</v>
      </c>
      <c r="N51" s="119">
        <f t="shared" si="5"/>
        <v>0</v>
      </c>
      <c r="O51" s="120"/>
      <c r="P51" s="121">
        <f t="shared" si="6"/>
        <v>0</v>
      </c>
      <c r="Q51" s="122"/>
      <c r="R51" s="117">
        <v>600</v>
      </c>
      <c r="S51" s="59">
        <f t="shared" si="7"/>
        <v>0</v>
      </c>
      <c r="T51" s="38"/>
      <c r="V51" s="111"/>
      <c r="W51" s="157"/>
      <c r="X51" s="157"/>
    </row>
    <row r="52" spans="1:24" s="11" customFormat="1" ht="30" customHeight="1">
      <c r="A52" s="117">
        <v>4</v>
      </c>
      <c r="B52" s="99" t="s">
        <v>27</v>
      </c>
      <c r="C52" s="100">
        <v>20035255</v>
      </c>
      <c r="D52" s="96"/>
      <c r="E52" s="55">
        <f>L21</f>
        <v>2.4</v>
      </c>
      <c r="F52" s="56">
        <f t="shared" si="0"/>
        <v>0</v>
      </c>
      <c r="G52" s="57">
        <f t="shared" si="1"/>
        <v>0</v>
      </c>
      <c r="H52" s="60">
        <v>2</v>
      </c>
      <c r="I52" s="60">
        <v>2</v>
      </c>
      <c r="J52" s="60">
        <v>0</v>
      </c>
      <c r="K52" s="56">
        <f t="shared" si="2"/>
        <v>0</v>
      </c>
      <c r="L52" s="56">
        <f t="shared" si="3"/>
        <v>0</v>
      </c>
      <c r="M52" s="56">
        <f t="shared" si="4"/>
        <v>0</v>
      </c>
      <c r="N52" s="119">
        <f t="shared" si="5"/>
        <v>0</v>
      </c>
      <c r="O52" s="120"/>
      <c r="P52" s="121">
        <f t="shared" si="6"/>
        <v>0</v>
      </c>
      <c r="Q52" s="122"/>
      <c r="R52" s="117">
        <v>60</v>
      </c>
      <c r="S52" s="59">
        <f t="shared" si="7"/>
        <v>0</v>
      </c>
      <c r="V52" s="111"/>
      <c r="W52" s="157"/>
      <c r="X52" s="157"/>
    </row>
    <row r="53" spans="1:24" s="11" customFormat="1" ht="30" customHeight="1">
      <c r="A53" s="117">
        <v>5</v>
      </c>
      <c r="B53" s="99" t="s">
        <v>28</v>
      </c>
      <c r="C53" s="100">
        <v>20035263</v>
      </c>
      <c r="D53" s="96"/>
      <c r="E53" s="55">
        <f>L21</f>
        <v>2.4</v>
      </c>
      <c r="F53" s="56">
        <f t="shared" si="0"/>
        <v>0</v>
      </c>
      <c r="G53" s="57">
        <f t="shared" si="1"/>
        <v>0</v>
      </c>
      <c r="H53" s="60">
        <v>0</v>
      </c>
      <c r="I53" s="60">
        <v>4</v>
      </c>
      <c r="J53" s="60">
        <v>0</v>
      </c>
      <c r="K53" s="56">
        <f t="shared" si="2"/>
        <v>0</v>
      </c>
      <c r="L53" s="56">
        <f t="shared" si="3"/>
        <v>0</v>
      </c>
      <c r="M53" s="56">
        <f t="shared" si="4"/>
        <v>0</v>
      </c>
      <c r="N53" s="119">
        <f t="shared" si="5"/>
        <v>0</v>
      </c>
      <c r="O53" s="120"/>
      <c r="P53" s="121">
        <f t="shared" si="6"/>
        <v>0</v>
      </c>
      <c r="Q53" s="122"/>
      <c r="R53" s="117">
        <v>1720</v>
      </c>
      <c r="S53" s="59">
        <f t="shared" si="7"/>
        <v>0</v>
      </c>
      <c r="V53" s="111"/>
      <c r="W53" s="157"/>
      <c r="X53" s="157"/>
    </row>
    <row r="54" spans="1:24" s="11" customFormat="1" ht="30" customHeight="1">
      <c r="A54" s="117">
        <v>6</v>
      </c>
      <c r="B54" s="99" t="s">
        <v>29</v>
      </c>
      <c r="C54" s="100">
        <v>20035264</v>
      </c>
      <c r="D54" s="96"/>
      <c r="E54" s="55">
        <f>L21</f>
        <v>2.4</v>
      </c>
      <c r="F54" s="56">
        <f t="shared" si="0"/>
        <v>0</v>
      </c>
      <c r="G54" s="57">
        <f t="shared" si="1"/>
        <v>0</v>
      </c>
      <c r="H54" s="60">
        <v>0</v>
      </c>
      <c r="I54" s="60">
        <v>4</v>
      </c>
      <c r="J54" s="60">
        <v>0</v>
      </c>
      <c r="K54" s="56">
        <f t="shared" si="2"/>
        <v>0</v>
      </c>
      <c r="L54" s="56">
        <f t="shared" si="3"/>
        <v>0</v>
      </c>
      <c r="M54" s="56">
        <f t="shared" si="4"/>
        <v>0</v>
      </c>
      <c r="N54" s="119">
        <f t="shared" si="5"/>
        <v>0</v>
      </c>
      <c r="O54" s="120"/>
      <c r="P54" s="121">
        <f t="shared" si="6"/>
        <v>0</v>
      </c>
      <c r="Q54" s="122"/>
      <c r="R54" s="117">
        <v>300</v>
      </c>
      <c r="S54" s="59">
        <f t="shared" si="7"/>
        <v>0</v>
      </c>
      <c r="V54" s="111"/>
      <c r="W54" s="157"/>
      <c r="X54" s="157"/>
    </row>
    <row r="55" spans="1:24" s="11" customFormat="1" ht="30" customHeight="1">
      <c r="A55" s="117">
        <v>7</v>
      </c>
      <c r="B55" s="99" t="s">
        <v>30</v>
      </c>
      <c r="C55" s="100">
        <v>20035265</v>
      </c>
      <c r="D55" s="96"/>
      <c r="E55" s="55">
        <f>L21</f>
        <v>2.4</v>
      </c>
      <c r="F55" s="56">
        <f t="shared" si="0"/>
        <v>0</v>
      </c>
      <c r="G55" s="57">
        <f t="shared" si="1"/>
        <v>0</v>
      </c>
      <c r="H55" s="60">
        <v>2</v>
      </c>
      <c r="I55" s="60">
        <v>3</v>
      </c>
      <c r="J55" s="60">
        <v>0</v>
      </c>
      <c r="K55" s="56">
        <f t="shared" si="2"/>
        <v>0</v>
      </c>
      <c r="L55" s="56">
        <f t="shared" si="3"/>
        <v>0</v>
      </c>
      <c r="M55" s="56">
        <f t="shared" si="4"/>
        <v>0</v>
      </c>
      <c r="N55" s="119">
        <f t="shared" si="5"/>
        <v>0</v>
      </c>
      <c r="O55" s="120"/>
      <c r="P55" s="121">
        <f t="shared" si="6"/>
        <v>0</v>
      </c>
      <c r="Q55" s="122"/>
      <c r="R55" s="117">
        <v>2000</v>
      </c>
      <c r="S55" s="59">
        <f t="shared" si="7"/>
        <v>0</v>
      </c>
      <c r="V55" s="111"/>
      <c r="W55" s="157"/>
      <c r="X55" s="157"/>
    </row>
    <row r="56" spans="1:24" s="11" customFormat="1" ht="30" customHeight="1">
      <c r="A56" s="117">
        <v>8</v>
      </c>
      <c r="B56" s="99" t="s">
        <v>31</v>
      </c>
      <c r="C56" s="100">
        <v>20035266</v>
      </c>
      <c r="D56" s="96"/>
      <c r="E56" s="55">
        <f>L21</f>
        <v>2.4</v>
      </c>
      <c r="F56" s="56">
        <f t="shared" si="0"/>
        <v>0</v>
      </c>
      <c r="G56" s="57">
        <f t="shared" si="1"/>
        <v>0</v>
      </c>
      <c r="H56" s="60">
        <v>2</v>
      </c>
      <c r="I56" s="60">
        <v>3</v>
      </c>
      <c r="J56" s="60">
        <v>0</v>
      </c>
      <c r="K56" s="56">
        <f t="shared" si="2"/>
        <v>0</v>
      </c>
      <c r="L56" s="56">
        <f t="shared" si="3"/>
        <v>0</v>
      </c>
      <c r="M56" s="56">
        <f t="shared" si="4"/>
        <v>0</v>
      </c>
      <c r="N56" s="119">
        <f t="shared" si="5"/>
        <v>0</v>
      </c>
      <c r="O56" s="120"/>
      <c r="P56" s="121">
        <f t="shared" si="6"/>
        <v>0</v>
      </c>
      <c r="Q56" s="122"/>
      <c r="R56" s="117">
        <v>200</v>
      </c>
      <c r="S56" s="59">
        <f t="shared" si="7"/>
        <v>0</v>
      </c>
      <c r="V56" s="111"/>
      <c r="W56" s="157"/>
      <c r="X56" s="157"/>
    </row>
    <row r="57" spans="1:24" s="11" customFormat="1" ht="30" customHeight="1">
      <c r="A57" s="117">
        <v>9</v>
      </c>
      <c r="B57" s="99" t="s">
        <v>32</v>
      </c>
      <c r="C57" s="100">
        <v>20035267</v>
      </c>
      <c r="D57" s="96"/>
      <c r="E57" s="55">
        <f>L22</f>
        <v>3.1</v>
      </c>
      <c r="F57" s="56">
        <f t="shared" si="0"/>
        <v>0</v>
      </c>
      <c r="G57" s="57">
        <f t="shared" si="1"/>
        <v>0</v>
      </c>
      <c r="H57" s="60">
        <v>0</v>
      </c>
      <c r="I57" s="60">
        <v>5</v>
      </c>
      <c r="J57" s="60">
        <v>0</v>
      </c>
      <c r="K57" s="56">
        <f t="shared" si="2"/>
        <v>0</v>
      </c>
      <c r="L57" s="56">
        <f t="shared" si="3"/>
        <v>0</v>
      </c>
      <c r="M57" s="56">
        <f t="shared" si="4"/>
        <v>0</v>
      </c>
      <c r="N57" s="119">
        <f t="shared" si="5"/>
        <v>0</v>
      </c>
      <c r="O57" s="120"/>
      <c r="P57" s="121">
        <f t="shared" si="6"/>
        <v>0</v>
      </c>
      <c r="Q57" s="122"/>
      <c r="R57" s="117">
        <v>1320</v>
      </c>
      <c r="S57" s="59">
        <f t="shared" si="7"/>
        <v>0</v>
      </c>
      <c r="V57" s="111"/>
      <c r="W57" s="157"/>
      <c r="X57" s="157"/>
    </row>
    <row r="58" spans="1:24" s="11" customFormat="1" ht="30" customHeight="1">
      <c r="A58" s="117">
        <v>10</v>
      </c>
      <c r="B58" s="99" t="s">
        <v>33</v>
      </c>
      <c r="C58" s="100">
        <v>20035268</v>
      </c>
      <c r="D58" s="96"/>
      <c r="E58" s="55">
        <f>L22</f>
        <v>3.1</v>
      </c>
      <c r="F58" s="56">
        <f t="shared" si="0"/>
        <v>0</v>
      </c>
      <c r="G58" s="57">
        <f t="shared" si="1"/>
        <v>0</v>
      </c>
      <c r="H58" s="60">
        <v>0</v>
      </c>
      <c r="I58" s="60">
        <v>5</v>
      </c>
      <c r="J58" s="60">
        <v>0</v>
      </c>
      <c r="K58" s="56">
        <f t="shared" si="2"/>
        <v>0</v>
      </c>
      <c r="L58" s="56">
        <f t="shared" si="3"/>
        <v>0</v>
      </c>
      <c r="M58" s="56">
        <f t="shared" si="4"/>
        <v>0</v>
      </c>
      <c r="N58" s="119">
        <f t="shared" si="5"/>
        <v>0</v>
      </c>
      <c r="O58" s="120"/>
      <c r="P58" s="121">
        <f t="shared" si="6"/>
        <v>0</v>
      </c>
      <c r="Q58" s="122"/>
      <c r="R58" s="117">
        <v>160</v>
      </c>
      <c r="S58" s="59">
        <f t="shared" si="7"/>
        <v>0</v>
      </c>
      <c r="V58" s="111"/>
      <c r="W58" s="157"/>
      <c r="X58" s="157"/>
    </row>
    <row r="59" spans="1:24" s="11" customFormat="1" ht="30" customHeight="1">
      <c r="A59" s="117">
        <v>11</v>
      </c>
      <c r="B59" s="99" t="s">
        <v>34</v>
      </c>
      <c r="C59" s="100">
        <v>20035269</v>
      </c>
      <c r="D59" s="96"/>
      <c r="E59" s="55">
        <f>L22</f>
        <v>3.1</v>
      </c>
      <c r="F59" s="56">
        <f t="shared" si="0"/>
        <v>0</v>
      </c>
      <c r="G59" s="57">
        <f t="shared" si="1"/>
        <v>0</v>
      </c>
      <c r="H59" s="60">
        <v>2</v>
      </c>
      <c r="I59" s="60">
        <v>4</v>
      </c>
      <c r="J59" s="60">
        <v>0</v>
      </c>
      <c r="K59" s="56">
        <f t="shared" si="2"/>
        <v>0</v>
      </c>
      <c r="L59" s="56">
        <f t="shared" si="3"/>
        <v>0</v>
      </c>
      <c r="M59" s="56">
        <f t="shared" si="4"/>
        <v>0</v>
      </c>
      <c r="N59" s="119">
        <f t="shared" si="5"/>
        <v>0</v>
      </c>
      <c r="O59" s="120"/>
      <c r="P59" s="121">
        <f t="shared" si="6"/>
        <v>0</v>
      </c>
      <c r="Q59" s="122"/>
      <c r="R59" s="117">
        <v>1400</v>
      </c>
      <c r="S59" s="59">
        <f t="shared" si="7"/>
        <v>0</v>
      </c>
      <c r="V59" s="111"/>
      <c r="W59" s="157"/>
      <c r="X59" s="157"/>
    </row>
    <row r="60" spans="1:24" s="11" customFormat="1" ht="30" customHeight="1">
      <c r="A60" s="117">
        <v>12</v>
      </c>
      <c r="B60" s="99" t="s">
        <v>35</v>
      </c>
      <c r="C60" s="100">
        <v>20035270</v>
      </c>
      <c r="D60" s="96"/>
      <c r="E60" s="55">
        <f>L22</f>
        <v>3.1</v>
      </c>
      <c r="F60" s="56">
        <f t="shared" si="0"/>
        <v>0</v>
      </c>
      <c r="G60" s="57">
        <f t="shared" si="1"/>
        <v>0</v>
      </c>
      <c r="H60" s="60">
        <v>2</v>
      </c>
      <c r="I60" s="60">
        <v>4</v>
      </c>
      <c r="J60" s="60">
        <v>0</v>
      </c>
      <c r="K60" s="56">
        <f t="shared" si="2"/>
        <v>0</v>
      </c>
      <c r="L60" s="56">
        <f t="shared" si="3"/>
        <v>0</v>
      </c>
      <c r="M60" s="56">
        <f t="shared" si="4"/>
        <v>0</v>
      </c>
      <c r="N60" s="119">
        <f t="shared" si="5"/>
        <v>0</v>
      </c>
      <c r="O60" s="120"/>
      <c r="P60" s="121">
        <f t="shared" si="6"/>
        <v>0</v>
      </c>
      <c r="Q60" s="122"/>
      <c r="R60" s="117">
        <v>120</v>
      </c>
      <c r="S60" s="59">
        <f t="shared" si="7"/>
        <v>0</v>
      </c>
      <c r="V60" s="111"/>
      <c r="W60" s="157"/>
      <c r="X60" s="157"/>
    </row>
    <row r="61" spans="1:24" s="11" customFormat="1" ht="30" customHeight="1">
      <c r="A61" s="117">
        <v>13</v>
      </c>
      <c r="B61" s="99" t="s">
        <v>36</v>
      </c>
      <c r="C61" s="100">
        <v>20035257</v>
      </c>
      <c r="D61" s="96"/>
      <c r="E61" s="55">
        <f>L22</f>
        <v>3.1</v>
      </c>
      <c r="F61" s="56">
        <f t="shared" si="0"/>
        <v>0</v>
      </c>
      <c r="G61" s="57">
        <f t="shared" si="1"/>
        <v>0</v>
      </c>
      <c r="H61" s="60">
        <v>4</v>
      </c>
      <c r="I61" s="60">
        <v>3</v>
      </c>
      <c r="J61" s="60">
        <v>0</v>
      </c>
      <c r="K61" s="56">
        <f t="shared" si="2"/>
        <v>0</v>
      </c>
      <c r="L61" s="56">
        <f t="shared" si="3"/>
        <v>0</v>
      </c>
      <c r="M61" s="56">
        <f t="shared" si="4"/>
        <v>0</v>
      </c>
      <c r="N61" s="119">
        <f t="shared" si="5"/>
        <v>0</v>
      </c>
      <c r="O61" s="120"/>
      <c r="P61" s="121">
        <f t="shared" si="6"/>
        <v>0</v>
      </c>
      <c r="Q61" s="122"/>
      <c r="R61" s="117">
        <v>280</v>
      </c>
      <c r="S61" s="59">
        <f t="shared" si="7"/>
        <v>0</v>
      </c>
      <c r="V61" s="111"/>
      <c r="W61" s="157"/>
      <c r="X61" s="157"/>
    </row>
    <row r="62" spans="1:24" s="11" customFormat="1" ht="30" customHeight="1">
      <c r="A62" s="117">
        <v>14</v>
      </c>
      <c r="B62" s="99" t="s">
        <v>37</v>
      </c>
      <c r="C62" s="100">
        <v>20035258</v>
      </c>
      <c r="D62" s="96"/>
      <c r="E62" s="55">
        <f>L22</f>
        <v>3.1</v>
      </c>
      <c r="F62" s="56">
        <f t="shared" si="0"/>
        <v>0</v>
      </c>
      <c r="G62" s="57">
        <f t="shared" si="1"/>
        <v>0</v>
      </c>
      <c r="H62" s="60">
        <v>4</v>
      </c>
      <c r="I62" s="60">
        <v>3</v>
      </c>
      <c r="J62" s="60">
        <v>0</v>
      </c>
      <c r="K62" s="56">
        <f t="shared" si="2"/>
        <v>0</v>
      </c>
      <c r="L62" s="56">
        <f t="shared" si="3"/>
        <v>0</v>
      </c>
      <c r="M62" s="56">
        <f t="shared" si="4"/>
        <v>0</v>
      </c>
      <c r="N62" s="119">
        <f t="shared" si="5"/>
        <v>0</v>
      </c>
      <c r="O62" s="120"/>
      <c r="P62" s="121">
        <f t="shared" si="6"/>
        <v>0</v>
      </c>
      <c r="Q62" s="122"/>
      <c r="R62" s="117">
        <v>20</v>
      </c>
      <c r="S62" s="59">
        <f t="shared" si="7"/>
        <v>0</v>
      </c>
      <c r="V62" s="111"/>
      <c r="W62" s="157"/>
      <c r="X62" s="157"/>
    </row>
    <row r="63" spans="1:24" s="11" customFormat="1" ht="30" customHeight="1">
      <c r="A63" s="117">
        <v>15</v>
      </c>
      <c r="B63" s="99" t="s">
        <v>38</v>
      </c>
      <c r="C63" s="100">
        <v>20035259</v>
      </c>
      <c r="D63" s="96"/>
      <c r="E63" s="55">
        <f>L23</f>
        <v>4.15</v>
      </c>
      <c r="F63" s="56">
        <f t="shared" si="0"/>
        <v>0</v>
      </c>
      <c r="G63" s="57">
        <f t="shared" si="1"/>
        <v>0</v>
      </c>
      <c r="H63" s="60">
        <v>0</v>
      </c>
      <c r="I63" s="60">
        <v>5</v>
      </c>
      <c r="J63" s="60">
        <v>1</v>
      </c>
      <c r="K63" s="56">
        <f t="shared" si="2"/>
        <v>0</v>
      </c>
      <c r="L63" s="56">
        <f t="shared" si="3"/>
        <v>0</v>
      </c>
      <c r="M63" s="56">
        <f t="shared" si="4"/>
        <v>0</v>
      </c>
      <c r="N63" s="119">
        <f t="shared" si="5"/>
        <v>0</v>
      </c>
      <c r="O63" s="120"/>
      <c r="P63" s="121">
        <f t="shared" si="6"/>
        <v>0</v>
      </c>
      <c r="Q63" s="122"/>
      <c r="R63" s="117">
        <v>140</v>
      </c>
      <c r="S63" s="59">
        <f t="shared" si="7"/>
        <v>0</v>
      </c>
      <c r="V63" s="111"/>
      <c r="W63" s="157"/>
      <c r="X63" s="157"/>
    </row>
    <row r="64" spans="1:24" s="11" customFormat="1" ht="30" customHeight="1">
      <c r="A64" s="117">
        <v>16</v>
      </c>
      <c r="B64" s="99" t="s">
        <v>39</v>
      </c>
      <c r="C64" s="100">
        <v>20035260</v>
      </c>
      <c r="D64" s="96"/>
      <c r="E64" s="55">
        <f>L23</f>
        <v>4.15</v>
      </c>
      <c r="F64" s="56">
        <f t="shared" si="0"/>
        <v>0</v>
      </c>
      <c r="G64" s="57">
        <f t="shared" si="1"/>
        <v>0</v>
      </c>
      <c r="H64" s="60">
        <v>0</v>
      </c>
      <c r="I64" s="60">
        <v>5</v>
      </c>
      <c r="J64" s="60">
        <v>1</v>
      </c>
      <c r="K64" s="56">
        <f t="shared" si="2"/>
        <v>0</v>
      </c>
      <c r="L64" s="56">
        <f t="shared" si="3"/>
        <v>0</v>
      </c>
      <c r="M64" s="56">
        <f t="shared" si="4"/>
        <v>0</v>
      </c>
      <c r="N64" s="119">
        <f t="shared" si="5"/>
        <v>0</v>
      </c>
      <c r="O64" s="120"/>
      <c r="P64" s="121">
        <f t="shared" si="6"/>
        <v>0</v>
      </c>
      <c r="Q64" s="122"/>
      <c r="R64" s="117">
        <v>20</v>
      </c>
      <c r="S64" s="59">
        <f t="shared" si="7"/>
        <v>0</v>
      </c>
      <c r="V64" s="111"/>
      <c r="W64" s="157"/>
      <c r="X64" s="157"/>
    </row>
    <row r="65" spans="1:24" s="11" customFormat="1" ht="30" customHeight="1">
      <c r="A65" s="117">
        <v>17</v>
      </c>
      <c r="B65" s="99" t="s">
        <v>40</v>
      </c>
      <c r="C65" s="100">
        <v>20035261</v>
      </c>
      <c r="D65" s="96"/>
      <c r="E65" s="55">
        <f>L23</f>
        <v>4.15</v>
      </c>
      <c r="F65" s="56">
        <f t="shared" si="0"/>
        <v>0</v>
      </c>
      <c r="G65" s="57">
        <f t="shared" si="1"/>
        <v>0</v>
      </c>
      <c r="H65" s="60">
        <v>2</v>
      </c>
      <c r="I65" s="60">
        <v>4</v>
      </c>
      <c r="J65" s="60">
        <v>1</v>
      </c>
      <c r="K65" s="56">
        <f t="shared" si="2"/>
        <v>0</v>
      </c>
      <c r="L65" s="56">
        <f t="shared" si="3"/>
        <v>0</v>
      </c>
      <c r="M65" s="56">
        <f t="shared" si="4"/>
        <v>0</v>
      </c>
      <c r="N65" s="119">
        <f t="shared" si="5"/>
        <v>0</v>
      </c>
      <c r="O65" s="120"/>
      <c r="P65" s="121">
        <f t="shared" si="6"/>
        <v>0</v>
      </c>
      <c r="Q65" s="122"/>
      <c r="R65" s="117">
        <v>45</v>
      </c>
      <c r="S65" s="59">
        <f t="shared" si="7"/>
        <v>0</v>
      </c>
      <c r="U65" s="39"/>
      <c r="V65" s="111"/>
      <c r="W65" s="157"/>
      <c r="X65" s="157"/>
    </row>
    <row r="66" spans="1:24" s="11" customFormat="1" ht="30" customHeight="1">
      <c r="A66" s="117">
        <v>18</v>
      </c>
      <c r="B66" s="99" t="s">
        <v>41</v>
      </c>
      <c r="C66" s="100">
        <v>20035262</v>
      </c>
      <c r="D66" s="96"/>
      <c r="E66" s="55">
        <f>L23</f>
        <v>4.15</v>
      </c>
      <c r="F66" s="56">
        <f t="shared" si="0"/>
        <v>0</v>
      </c>
      <c r="G66" s="57">
        <f t="shared" si="1"/>
        <v>0</v>
      </c>
      <c r="H66" s="60">
        <v>2</v>
      </c>
      <c r="I66" s="60">
        <v>4</v>
      </c>
      <c r="J66" s="60">
        <v>1</v>
      </c>
      <c r="K66" s="56">
        <f t="shared" si="2"/>
        <v>0</v>
      </c>
      <c r="L66" s="56">
        <f t="shared" si="3"/>
        <v>0</v>
      </c>
      <c r="M66" s="56">
        <f t="shared" si="4"/>
        <v>0</v>
      </c>
      <c r="N66" s="119">
        <f t="shared" si="5"/>
        <v>0</v>
      </c>
      <c r="O66" s="120"/>
      <c r="P66" s="121">
        <f t="shared" si="6"/>
        <v>0</v>
      </c>
      <c r="Q66" s="122"/>
      <c r="R66" s="117">
        <v>10</v>
      </c>
      <c r="S66" s="59">
        <f t="shared" si="7"/>
        <v>0</v>
      </c>
      <c r="V66" s="111"/>
      <c r="W66" s="157"/>
      <c r="X66" s="157"/>
    </row>
    <row r="67" spans="1:24" s="11" customFormat="1" ht="30" customHeight="1">
      <c r="A67" s="117">
        <v>19</v>
      </c>
      <c r="B67" s="99" t="s">
        <v>42</v>
      </c>
      <c r="C67" s="100">
        <v>20035271</v>
      </c>
      <c r="D67" s="96"/>
      <c r="E67" s="55">
        <f>L23</f>
        <v>4.15</v>
      </c>
      <c r="F67" s="56">
        <f t="shared" si="0"/>
        <v>0</v>
      </c>
      <c r="G67" s="57">
        <f t="shared" si="1"/>
        <v>0</v>
      </c>
      <c r="H67" s="60">
        <v>0</v>
      </c>
      <c r="I67" s="60">
        <v>6</v>
      </c>
      <c r="J67" s="60">
        <v>1</v>
      </c>
      <c r="K67" s="56">
        <f t="shared" si="2"/>
        <v>0</v>
      </c>
      <c r="L67" s="56">
        <f t="shared" si="3"/>
        <v>0</v>
      </c>
      <c r="M67" s="56">
        <f t="shared" si="4"/>
        <v>0</v>
      </c>
      <c r="N67" s="119">
        <f t="shared" si="5"/>
        <v>0</v>
      </c>
      <c r="O67" s="120"/>
      <c r="P67" s="121">
        <f t="shared" si="6"/>
        <v>0</v>
      </c>
      <c r="Q67" s="122"/>
      <c r="R67" s="117">
        <v>400</v>
      </c>
      <c r="S67" s="59">
        <f t="shared" si="7"/>
        <v>0</v>
      </c>
      <c r="V67" s="111"/>
      <c r="W67" s="157"/>
      <c r="X67" s="157"/>
    </row>
    <row r="68" spans="1:24" s="11" customFormat="1" ht="30" customHeight="1">
      <c r="A68" s="117">
        <v>20</v>
      </c>
      <c r="B68" s="99" t="s">
        <v>43</v>
      </c>
      <c r="C68" s="100">
        <v>20035272</v>
      </c>
      <c r="D68" s="96"/>
      <c r="E68" s="55">
        <f>L23</f>
        <v>4.15</v>
      </c>
      <c r="F68" s="56">
        <f t="shared" si="0"/>
        <v>0</v>
      </c>
      <c r="G68" s="57">
        <f t="shared" si="1"/>
        <v>0</v>
      </c>
      <c r="H68" s="60">
        <v>0</v>
      </c>
      <c r="I68" s="60">
        <v>6</v>
      </c>
      <c r="J68" s="60">
        <v>1</v>
      </c>
      <c r="K68" s="56">
        <f t="shared" si="2"/>
        <v>0</v>
      </c>
      <c r="L68" s="56">
        <f t="shared" si="3"/>
        <v>0</v>
      </c>
      <c r="M68" s="56">
        <f t="shared" si="4"/>
        <v>0</v>
      </c>
      <c r="N68" s="119">
        <f t="shared" si="5"/>
        <v>0</v>
      </c>
      <c r="O68" s="120"/>
      <c r="P68" s="121">
        <f t="shared" si="6"/>
        <v>0</v>
      </c>
      <c r="Q68" s="122"/>
      <c r="R68" s="117">
        <v>60</v>
      </c>
      <c r="S68" s="59">
        <f t="shared" si="7"/>
        <v>0</v>
      </c>
      <c r="V68" s="111"/>
      <c r="W68" s="157"/>
      <c r="X68" s="157"/>
    </row>
    <row r="69" spans="1:24" s="11" customFormat="1" ht="31.5" customHeight="1">
      <c r="A69" s="117">
        <v>21</v>
      </c>
      <c r="B69" s="99" t="s">
        <v>44</v>
      </c>
      <c r="C69" s="100">
        <v>20035273</v>
      </c>
      <c r="D69" s="97"/>
      <c r="E69" s="64">
        <f>L23</f>
        <v>4.15</v>
      </c>
      <c r="F69" s="65">
        <f t="shared" si="0"/>
        <v>0</v>
      </c>
      <c r="G69" s="66">
        <f t="shared" si="1"/>
        <v>0</v>
      </c>
      <c r="H69" s="67">
        <v>2</v>
      </c>
      <c r="I69" s="67">
        <v>5</v>
      </c>
      <c r="J69" s="67">
        <v>1</v>
      </c>
      <c r="K69" s="65">
        <f t="shared" si="2"/>
        <v>0</v>
      </c>
      <c r="L69" s="65">
        <f t="shared" si="3"/>
        <v>0</v>
      </c>
      <c r="M69" s="65">
        <f t="shared" si="4"/>
        <v>0</v>
      </c>
      <c r="N69" s="125">
        <f t="shared" si="5"/>
        <v>0</v>
      </c>
      <c r="O69" s="126"/>
      <c r="P69" s="127">
        <f t="shared" si="6"/>
        <v>0</v>
      </c>
      <c r="Q69" s="128"/>
      <c r="R69" s="117">
        <v>200</v>
      </c>
      <c r="S69" s="59">
        <f t="shared" si="7"/>
        <v>0</v>
      </c>
      <c r="V69" s="111"/>
      <c r="W69" s="157"/>
      <c r="X69" s="157"/>
    </row>
    <row r="70" spans="1:24" s="11" customFormat="1" ht="30" customHeight="1">
      <c r="A70" s="117">
        <v>22</v>
      </c>
      <c r="B70" s="99" t="s">
        <v>45</v>
      </c>
      <c r="C70" s="100">
        <v>20035274</v>
      </c>
      <c r="D70" s="98"/>
      <c r="E70" s="61">
        <f>L24</f>
        <v>5.95</v>
      </c>
      <c r="F70" s="62">
        <f t="shared" si="0"/>
        <v>0</v>
      </c>
      <c r="G70" s="63">
        <f t="shared" si="1"/>
        <v>0</v>
      </c>
      <c r="H70" s="60">
        <v>0</v>
      </c>
      <c r="I70" s="60">
        <v>7</v>
      </c>
      <c r="J70" s="60">
        <v>1</v>
      </c>
      <c r="K70" s="56">
        <f t="shared" si="2"/>
        <v>0</v>
      </c>
      <c r="L70" s="56">
        <f t="shared" si="3"/>
        <v>0</v>
      </c>
      <c r="M70" s="56">
        <f t="shared" si="4"/>
        <v>0</v>
      </c>
      <c r="N70" s="119">
        <f t="shared" si="5"/>
        <v>0</v>
      </c>
      <c r="O70" s="120"/>
      <c r="P70" s="121">
        <f t="shared" si="6"/>
        <v>0</v>
      </c>
      <c r="Q70" s="122"/>
      <c r="R70" s="117">
        <v>80</v>
      </c>
      <c r="S70" s="59">
        <f t="shared" si="7"/>
        <v>0</v>
      </c>
      <c r="V70" s="111"/>
      <c r="W70" s="157"/>
      <c r="X70" s="156"/>
    </row>
    <row r="71" spans="1:24" s="11" customFormat="1" ht="30" customHeight="1">
      <c r="A71" s="117">
        <v>23</v>
      </c>
      <c r="B71" s="99" t="s">
        <v>46</v>
      </c>
      <c r="C71" s="100">
        <v>20035275</v>
      </c>
      <c r="D71" s="98"/>
      <c r="E71" s="61">
        <f>L24</f>
        <v>5.95</v>
      </c>
      <c r="F71" s="62">
        <f t="shared" si="0"/>
        <v>0</v>
      </c>
      <c r="G71" s="63">
        <f t="shared" si="1"/>
        <v>0</v>
      </c>
      <c r="H71" s="60">
        <v>0</v>
      </c>
      <c r="I71" s="60">
        <v>7</v>
      </c>
      <c r="J71" s="60">
        <v>1</v>
      </c>
      <c r="K71" s="56">
        <f t="shared" si="2"/>
        <v>0</v>
      </c>
      <c r="L71" s="56">
        <f t="shared" si="3"/>
        <v>0</v>
      </c>
      <c r="M71" s="56">
        <f t="shared" si="4"/>
        <v>0</v>
      </c>
      <c r="N71" s="119">
        <f t="shared" si="5"/>
        <v>0</v>
      </c>
      <c r="O71" s="120"/>
      <c r="P71" s="121">
        <f t="shared" si="6"/>
        <v>0</v>
      </c>
      <c r="Q71" s="122"/>
      <c r="R71" s="117">
        <v>5</v>
      </c>
      <c r="S71" s="59">
        <f t="shared" si="7"/>
        <v>0</v>
      </c>
      <c r="V71" s="111"/>
      <c r="W71" s="157"/>
      <c r="X71" s="156"/>
    </row>
    <row r="72" spans="1:24" s="11" customFormat="1" ht="30" customHeight="1">
      <c r="A72" s="117">
        <v>24</v>
      </c>
      <c r="B72" s="99" t="s">
        <v>47</v>
      </c>
      <c r="C72" s="100">
        <v>20035276</v>
      </c>
      <c r="D72" s="98"/>
      <c r="E72" s="61">
        <f>L24</f>
        <v>5.95</v>
      </c>
      <c r="F72" s="62">
        <f t="shared" si="0"/>
        <v>0</v>
      </c>
      <c r="G72" s="63">
        <f t="shared" si="1"/>
        <v>0</v>
      </c>
      <c r="H72" s="60">
        <v>0</v>
      </c>
      <c r="I72" s="60">
        <v>8</v>
      </c>
      <c r="J72" s="60">
        <v>1</v>
      </c>
      <c r="K72" s="56">
        <f t="shared" si="2"/>
        <v>0</v>
      </c>
      <c r="L72" s="56">
        <f t="shared" si="3"/>
        <v>0</v>
      </c>
      <c r="M72" s="56">
        <f t="shared" si="4"/>
        <v>0</v>
      </c>
      <c r="N72" s="119">
        <f t="shared" si="5"/>
        <v>0</v>
      </c>
      <c r="O72" s="120"/>
      <c r="P72" s="121">
        <f t="shared" si="6"/>
        <v>0</v>
      </c>
      <c r="Q72" s="122"/>
      <c r="R72" s="117">
        <v>60</v>
      </c>
      <c r="S72" s="59">
        <f t="shared" si="7"/>
        <v>0</v>
      </c>
      <c r="V72" s="111"/>
      <c r="W72" s="113"/>
      <c r="X72" s="156"/>
    </row>
    <row r="73" spans="1:24" s="11" customFormat="1" ht="30" customHeight="1">
      <c r="A73" s="117">
        <v>25</v>
      </c>
      <c r="B73" s="99" t="s">
        <v>48</v>
      </c>
      <c r="C73" s="100">
        <v>20035277</v>
      </c>
      <c r="D73" s="98"/>
      <c r="E73" s="61">
        <f>L24</f>
        <v>5.95</v>
      </c>
      <c r="F73" s="62">
        <f t="shared" si="0"/>
        <v>0</v>
      </c>
      <c r="G73" s="63">
        <f t="shared" si="1"/>
        <v>0</v>
      </c>
      <c r="H73" s="60">
        <v>0</v>
      </c>
      <c r="I73" s="60">
        <v>8</v>
      </c>
      <c r="J73" s="60">
        <v>1</v>
      </c>
      <c r="K73" s="56">
        <f t="shared" si="2"/>
        <v>0</v>
      </c>
      <c r="L73" s="56">
        <f t="shared" si="3"/>
        <v>0</v>
      </c>
      <c r="M73" s="56">
        <f t="shared" si="4"/>
        <v>0</v>
      </c>
      <c r="N73" s="119">
        <f t="shared" si="5"/>
        <v>0</v>
      </c>
      <c r="O73" s="120"/>
      <c r="P73" s="121">
        <f t="shared" si="6"/>
        <v>0</v>
      </c>
      <c r="Q73" s="122"/>
      <c r="R73" s="117">
        <v>8</v>
      </c>
      <c r="S73" s="59">
        <f t="shared" si="7"/>
        <v>0</v>
      </c>
      <c r="V73" s="111"/>
      <c r="W73" s="113"/>
      <c r="X73" s="156"/>
    </row>
    <row r="74" spans="1:24" s="11" customFormat="1" ht="30" customHeight="1">
      <c r="A74" s="117">
        <v>26</v>
      </c>
      <c r="B74" s="99" t="s">
        <v>49</v>
      </c>
      <c r="C74" s="100">
        <v>20035278</v>
      </c>
      <c r="D74" s="98"/>
      <c r="E74" s="68">
        <f>L24</f>
        <v>5.95</v>
      </c>
      <c r="F74" s="62">
        <f>E74*$C$16/100</f>
        <v>0</v>
      </c>
      <c r="G74" s="63">
        <f t="shared" si="1"/>
        <v>0</v>
      </c>
      <c r="H74" s="82">
        <v>2</v>
      </c>
      <c r="I74" s="82">
        <v>6</v>
      </c>
      <c r="J74" s="82">
        <v>1</v>
      </c>
      <c r="K74" s="62">
        <f t="shared" si="2"/>
        <v>0</v>
      </c>
      <c r="L74" s="62">
        <f t="shared" si="3"/>
        <v>0</v>
      </c>
      <c r="M74" s="62">
        <f t="shared" si="4"/>
        <v>0</v>
      </c>
      <c r="N74" s="123">
        <f>D74+M74+(H74*$C$23)+(I74*$C$27)+(J74*$C$31)</f>
        <v>0</v>
      </c>
      <c r="O74" s="123"/>
      <c r="P74" s="124">
        <f>G74+M74+(H74*$C$25)+(I74*$C$29)+(J74*$C$33)</f>
        <v>0</v>
      </c>
      <c r="Q74" s="124"/>
      <c r="R74" s="117">
        <v>20</v>
      </c>
      <c r="S74" s="59">
        <f t="shared" si="7"/>
        <v>0</v>
      </c>
      <c r="V74" s="111"/>
      <c r="W74" s="112"/>
      <c r="X74" s="156"/>
    </row>
    <row r="75" spans="1:24" ht="30" customHeight="1">
      <c r="A75" s="117">
        <v>27</v>
      </c>
      <c r="B75" s="99" t="s">
        <v>50</v>
      </c>
      <c r="C75" s="100">
        <v>20035363</v>
      </c>
      <c r="D75" s="98"/>
      <c r="E75" s="73"/>
      <c r="F75" s="74"/>
      <c r="G75" s="75"/>
      <c r="H75" s="60">
        <v>0</v>
      </c>
      <c r="I75" s="82">
        <v>1</v>
      </c>
      <c r="J75" s="60">
        <v>0</v>
      </c>
      <c r="K75" s="62">
        <f>(($L$15*H75)+($L$16*I75)+($L$17*J75))*$C$16/100</f>
        <v>0</v>
      </c>
      <c r="L75" s="62">
        <f>(($L$18*H75)+($L$19*I75)+($L$20*J75))*$C$21</f>
        <v>0</v>
      </c>
      <c r="M75" s="76"/>
      <c r="N75" s="123">
        <f>D75+(I75*$C$27)+(H75*$C$23)</f>
        <v>0</v>
      </c>
      <c r="O75" s="123"/>
      <c r="P75" s="124">
        <f>D75+(I75*$C$29)+(H75*$C$25)</f>
        <v>0</v>
      </c>
      <c r="Q75" s="124"/>
      <c r="R75" s="117">
        <v>50</v>
      </c>
      <c r="S75" s="59">
        <f>R75*P75</f>
        <v>0</v>
      </c>
      <c r="V75" s="18"/>
      <c r="W75" s="18"/>
      <c r="X75" s="18"/>
    </row>
    <row r="76" spans="1:19" ht="30" customHeight="1">
      <c r="A76" s="117">
        <v>28</v>
      </c>
      <c r="B76" s="99" t="s">
        <v>51</v>
      </c>
      <c r="C76" s="100">
        <v>20035364</v>
      </c>
      <c r="D76" s="98"/>
      <c r="E76" s="68">
        <v>0.6</v>
      </c>
      <c r="F76" s="62">
        <f>E76*$C$16/100</f>
        <v>0</v>
      </c>
      <c r="G76" s="63">
        <f>D76+F76</f>
        <v>0</v>
      </c>
      <c r="H76" s="82">
        <v>2</v>
      </c>
      <c r="I76" s="60">
        <v>0</v>
      </c>
      <c r="J76" s="60">
        <v>0</v>
      </c>
      <c r="K76" s="62">
        <f>(($L$15*H76)+($L$16*I76)+($L$17*J76))*$C$16/100</f>
        <v>0</v>
      </c>
      <c r="L76" s="62">
        <f>(($L$18*H76)+($L$19*I76)+($L$20*J76))*$C$21</f>
        <v>0</v>
      </c>
      <c r="M76" s="76"/>
      <c r="N76" s="123">
        <f>D76+(I76*$C$27)+(H76*$C$23)</f>
        <v>0</v>
      </c>
      <c r="O76" s="123"/>
      <c r="P76" s="124">
        <f>D76+(I76*$C$29)+(H76*$C$25)</f>
        <v>0</v>
      </c>
      <c r="Q76" s="124"/>
      <c r="R76" s="117">
        <v>50</v>
      </c>
      <c r="S76" s="59">
        <f>R76*P76</f>
        <v>0</v>
      </c>
    </row>
    <row r="77" spans="1:19" ht="30" customHeight="1">
      <c r="A77" s="117">
        <v>29</v>
      </c>
      <c r="B77" s="116" t="s">
        <v>77</v>
      </c>
      <c r="C77" s="100"/>
      <c r="D77" s="98"/>
      <c r="E77" s="73"/>
      <c r="F77" s="74"/>
      <c r="G77" s="75"/>
      <c r="H77" s="75"/>
      <c r="I77" s="75"/>
      <c r="J77" s="75"/>
      <c r="K77" s="75"/>
      <c r="L77" s="75"/>
      <c r="M77" s="76"/>
      <c r="N77" s="123">
        <f>D77+(I77*$C$27)+(H77*$C$23)</f>
        <v>0</v>
      </c>
      <c r="O77" s="123"/>
      <c r="P77" s="124">
        <f>D77+(I77*$C$29)+(H77*$C$25)</f>
        <v>0</v>
      </c>
      <c r="Q77" s="124"/>
      <c r="R77" s="117">
        <v>120</v>
      </c>
      <c r="S77" s="59">
        <f>R77*P77</f>
        <v>0</v>
      </c>
    </row>
    <row r="78" spans="1:19" ht="30" customHeight="1">
      <c r="A78" s="117">
        <v>30</v>
      </c>
      <c r="B78" s="116" t="s">
        <v>78</v>
      </c>
      <c r="C78" s="100"/>
      <c r="D78" s="98"/>
      <c r="E78" s="73"/>
      <c r="F78" s="74"/>
      <c r="G78" s="75"/>
      <c r="H78" s="75"/>
      <c r="I78" s="75"/>
      <c r="J78" s="75"/>
      <c r="K78" s="75"/>
      <c r="L78" s="75"/>
      <c r="M78" s="76"/>
      <c r="N78" s="123">
        <f>D78+(I78*$C$27)+(H78*$C$23)</f>
        <v>0</v>
      </c>
      <c r="O78" s="123"/>
      <c r="P78" s="124">
        <f>D78+(I78*$C$29)+(H78*$C$25)</f>
        <v>0</v>
      </c>
      <c r="Q78" s="124"/>
      <c r="R78" s="117">
        <v>950</v>
      </c>
      <c r="S78" s="59">
        <f>R78*P78</f>
        <v>0</v>
      </c>
    </row>
    <row r="79" spans="1:19" ht="30" customHeight="1">
      <c r="A79" s="117">
        <v>31</v>
      </c>
      <c r="B79" s="116" t="s">
        <v>79</v>
      </c>
      <c r="C79" s="100"/>
      <c r="D79" s="98"/>
      <c r="E79" s="73"/>
      <c r="F79" s="74"/>
      <c r="G79" s="75"/>
      <c r="H79" s="75"/>
      <c r="I79" s="75"/>
      <c r="J79" s="75"/>
      <c r="K79" s="75"/>
      <c r="L79" s="75"/>
      <c r="M79" s="76"/>
      <c r="N79" s="123">
        <f>D79+(I79*$C$27)+(H79*$C$23)</f>
        <v>0</v>
      </c>
      <c r="O79" s="123"/>
      <c r="P79" s="124">
        <f>D79+(I79*$C$29)+(H79*$C$25)</f>
        <v>0</v>
      </c>
      <c r="Q79" s="124"/>
      <c r="R79" s="117">
        <v>1100</v>
      </c>
      <c r="S79" s="59">
        <f>R79*P79</f>
        <v>0</v>
      </c>
    </row>
    <row r="80" spans="1:19" ht="30" customHeight="1">
      <c r="A80" s="118" t="s">
        <v>14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72">
        <f>SUM(S49:S79)</f>
        <v>0</v>
      </c>
    </row>
    <row r="82" spans="1:19" ht="12.75">
      <c r="A82" s="69"/>
      <c r="B82" s="70"/>
      <c r="C82" s="70"/>
      <c r="D82" s="70"/>
      <c r="E82" s="70"/>
      <c r="F82" s="70"/>
      <c r="G82" s="70"/>
      <c r="H82" s="71"/>
      <c r="I82" s="71"/>
      <c r="J82" s="71"/>
      <c r="K82" s="70"/>
      <c r="L82" s="70"/>
      <c r="M82" s="70"/>
      <c r="N82" s="70"/>
      <c r="O82" s="70"/>
      <c r="P82" s="70"/>
      <c r="Q82" s="70"/>
      <c r="R82" s="70"/>
      <c r="S82" s="70"/>
    </row>
    <row r="83" spans="1:19" ht="12.75">
      <c r="A83" s="69"/>
      <c r="B83" s="70"/>
      <c r="C83" s="70"/>
      <c r="D83" s="70"/>
      <c r="E83" s="70"/>
      <c r="F83" s="70"/>
      <c r="G83" s="70"/>
      <c r="H83" s="71"/>
      <c r="I83" s="71"/>
      <c r="J83" s="71"/>
      <c r="K83" s="70"/>
      <c r="L83" s="70"/>
      <c r="M83" s="70"/>
      <c r="N83" s="70"/>
      <c r="O83" s="70"/>
      <c r="P83" s="70"/>
      <c r="Q83" s="70"/>
      <c r="R83" s="70"/>
      <c r="S83" s="7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</sheetData>
  <sheetProtection selectLockedCells="1" selectUnlockedCells="1"/>
  <mergeCells count="109">
    <mergeCell ref="N78:O78"/>
    <mergeCell ref="P78:Q78"/>
    <mergeCell ref="X70:X74"/>
    <mergeCell ref="X49:X56"/>
    <mergeCell ref="X57:X62"/>
    <mergeCell ref="X63:X69"/>
    <mergeCell ref="P55:Q55"/>
    <mergeCell ref="P62:Q62"/>
    <mergeCell ref="P50:Q50"/>
    <mergeCell ref="P64:Q64"/>
    <mergeCell ref="P60:Q60"/>
    <mergeCell ref="P54:Q54"/>
    <mergeCell ref="P51:Q51"/>
    <mergeCell ref="W49:W56"/>
    <mergeCell ref="W57:W62"/>
    <mergeCell ref="W63:W69"/>
    <mergeCell ref="W70:W71"/>
    <mergeCell ref="P76:Q76"/>
    <mergeCell ref="N75:O75"/>
    <mergeCell ref="P75:Q75"/>
    <mergeCell ref="N77:O77"/>
    <mergeCell ref="P68:Q68"/>
    <mergeCell ref="N68:O68"/>
    <mergeCell ref="N59:O59"/>
    <mergeCell ref="P49:Q49"/>
    <mergeCell ref="P57:Q57"/>
    <mergeCell ref="P63:Q63"/>
    <mergeCell ref="N47:Q47"/>
    <mergeCell ref="N56:O56"/>
    <mergeCell ref="N60:O60"/>
    <mergeCell ref="N62:O62"/>
    <mergeCell ref="P56:Q56"/>
    <mergeCell ref="P59:Q59"/>
    <mergeCell ref="P61:Q61"/>
    <mergeCell ref="P58:Q58"/>
    <mergeCell ref="N54:O54"/>
    <mergeCell ref="N58:O58"/>
    <mergeCell ref="N61:O61"/>
    <mergeCell ref="N57:O57"/>
    <mergeCell ref="N53:O53"/>
    <mergeCell ref="N55:O55"/>
    <mergeCell ref="A47:C47"/>
    <mergeCell ref="P66:Q66"/>
    <mergeCell ref="P53:Q53"/>
    <mergeCell ref="T22:V22"/>
    <mergeCell ref="N48:O48"/>
    <mergeCell ref="P48:Q48"/>
    <mergeCell ref="D23:H23"/>
    <mergeCell ref="I23:K23"/>
    <mergeCell ref="D24:H24"/>
    <mergeCell ref="N52:O52"/>
    <mergeCell ref="P52:Q52"/>
    <mergeCell ref="N49:O49"/>
    <mergeCell ref="D25:H25"/>
    <mergeCell ref="D33:H33"/>
    <mergeCell ref="D27:H27"/>
    <mergeCell ref="I25:K25"/>
    <mergeCell ref="D28:H28"/>
    <mergeCell ref="D29:H29"/>
    <mergeCell ref="N51:O51"/>
    <mergeCell ref="N50:O50"/>
    <mergeCell ref="D31:H31"/>
    <mergeCell ref="D32:H32"/>
    <mergeCell ref="D47:G47"/>
    <mergeCell ref="H47:M47"/>
    <mergeCell ref="A5:S5"/>
    <mergeCell ref="A6:S6"/>
    <mergeCell ref="I24:K24"/>
    <mergeCell ref="J14:K14"/>
    <mergeCell ref="I15:K15"/>
    <mergeCell ref="D16:F16"/>
    <mergeCell ref="I16:K16"/>
    <mergeCell ref="I22:K22"/>
    <mergeCell ref="A9:S9"/>
    <mergeCell ref="C13:D13"/>
    <mergeCell ref="D14:H14"/>
    <mergeCell ref="I19:K19"/>
    <mergeCell ref="C18:D18"/>
    <mergeCell ref="I18:K18"/>
    <mergeCell ref="D19:H19"/>
    <mergeCell ref="D21:F21"/>
    <mergeCell ref="D15:G15"/>
    <mergeCell ref="H17:K17"/>
    <mergeCell ref="H20:K20"/>
    <mergeCell ref="I21:K21"/>
    <mergeCell ref="A80:R80"/>
    <mergeCell ref="N73:O73"/>
    <mergeCell ref="P71:Q71"/>
    <mergeCell ref="P73:Q73"/>
    <mergeCell ref="N74:O74"/>
    <mergeCell ref="P74:Q74"/>
    <mergeCell ref="N72:O72"/>
    <mergeCell ref="N65:O65"/>
    <mergeCell ref="N63:O63"/>
    <mergeCell ref="P72:Q72"/>
    <mergeCell ref="P77:Q77"/>
    <mergeCell ref="N71:O71"/>
    <mergeCell ref="N79:O79"/>
    <mergeCell ref="N66:O66"/>
    <mergeCell ref="N69:O69"/>
    <mergeCell ref="P69:Q69"/>
    <mergeCell ref="P67:Q67"/>
    <mergeCell ref="P65:Q65"/>
    <mergeCell ref="N70:O70"/>
    <mergeCell ref="P70:Q70"/>
    <mergeCell ref="N67:O67"/>
    <mergeCell ref="N64:O64"/>
    <mergeCell ref="P79:Q79"/>
    <mergeCell ref="N76:O76"/>
  </mergeCells>
  <printOptions/>
  <pageMargins left="0.1968503937007874" right="0.1968503937007874" top="0.15748031496062992" bottom="0.1968503937007874" header="0.5118110236220472" footer="0.5118110236220472"/>
  <pageSetup fitToHeight="3" fitToWidth="1" horizontalDpi="300" verticalDpi="300" orientation="landscape" paperSize="9" scale="64" r:id="rId1"/>
  <headerFooter differentFirst="1" scaleWithDoc="0" alignWithMargins="0">
    <firstHeader>&amp;RČíslo smlouvy kupujícího: následně doplní zadavatel
Číslo smlouvy prodávajícího: doplní uchazeč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Strnad, Radek</dc:creator>
  <cp:keywords/>
  <dc:description/>
  <cp:lastModifiedBy>Földeši, Igor</cp:lastModifiedBy>
  <cp:lastPrinted>2020-01-21T11:16:47Z</cp:lastPrinted>
  <dcterms:created xsi:type="dcterms:W3CDTF">2015-01-15T08:00:43Z</dcterms:created>
  <dcterms:modified xsi:type="dcterms:W3CDTF">2020-07-14T08:25:30Z</dcterms:modified>
  <cp:category/>
  <cp:version/>
  <cp:contentType/>
  <cp:contentStatus/>
</cp:coreProperties>
</file>