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127"/>
  <workbookPr defaultThemeVersion="166925"/>
  <bookViews>
    <workbookView xWindow="65416" yWindow="65416" windowWidth="29040" windowHeight="15840" activeTab="0"/>
  </bookViews>
  <sheets>
    <sheet name="Pokyny k vyplnění" sheetId="16" r:id="rId1"/>
    <sheet name="Celková kalkulace" sheetId="38" r:id="rId2"/>
    <sheet name="Min. garantovaný odběr" sheetId="44" r:id="rId3"/>
    <sheet name="Předpokládané počty" sheetId="37" r:id="rId4"/>
    <sheet name="Implementační projekt" sheetId="20" r:id="rId5"/>
    <sheet name="Implementace" sheetId="26" r:id="rId6"/>
    <sheet name="Centrální servery - produkční" sheetId="35" r:id="rId7"/>
    <sheet name="Centrální servery - testovací" sheetId="39" r:id="rId8"/>
    <sheet name="RBS a ant. slučovače" sheetId="29" r:id="rId9"/>
    <sheet name="Základnové UHF antény" sheetId="32" r:id="rId10"/>
    <sheet name="Koax. kabely a přep. ochrany" sheetId="43" r:id="rId11"/>
    <sheet name="Ruční rádiové terminály" sheetId="33" r:id="rId12"/>
    <sheet name="Fixní rádiové terminály" sheetId="42" r:id="rId13"/>
    <sheet name="Náhradní díly" sheetId="34" r:id="rId14"/>
    <sheet name="Zaškolení" sheetId="27" r:id="rId15"/>
    <sheet name="Technická podpora - fixní" sheetId="28" r:id="rId16"/>
    <sheet name="Technická podpora - variabilní" sheetId="41" r:id="rId17"/>
  </sheets>
  <definedNames>
    <definedName name="_xlnm.Print_Titles" localSheetId="1">'Celková kalkulace'!$1:$3</definedName>
    <definedName name="_xlnm.Print_Titles" localSheetId="2">'Min. garantovaný odběr'!$1:$3</definedName>
    <definedName name="_xlnm.Print_Titles" localSheetId="3">'Předpokládané počty'!$1:$2</definedName>
    <definedName name="_xlnm.Print_Titles" localSheetId="6">'Centrální servery - produkční'!$1:$2</definedName>
    <definedName name="_xlnm.Print_Titles" localSheetId="7">'Centrální servery - testovací'!$1:$2</definedName>
    <definedName name="_xlnm.Print_Titles" localSheetId="8">'RBS a ant. slučovače'!$1:$2</definedName>
    <definedName name="_xlnm.Print_Titles" localSheetId="9">'Základnové UHF antény'!$1:$2</definedName>
    <definedName name="_xlnm.Print_Titles" localSheetId="10">'Koax. kabely a přep. ochrany'!$1:$2</definedName>
    <definedName name="_xlnm.Print_Titles" localSheetId="11">'Ruční rádiové terminály'!$1:$2</definedName>
    <definedName name="_xlnm.Print_Titles" localSheetId="12">'Fixní rádiové terminály'!$1:$2</definedName>
    <definedName name="_xlnm.Print_Titles" localSheetId="13">'Náhradní díly'!$1:$2</definedName>
  </definedNames>
  <calcPr calcId="191029" iterate="1" iterateCount="1000" iterateDelta="0.00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<sst xmlns="http://schemas.openxmlformats.org/spreadsheetml/2006/main" count="701" uniqueCount="197">
  <si>
    <t>Pokyny k vyplnění</t>
  </si>
  <si>
    <t>Kalkulace přepokládané ceny všech plnění v průběhu trvání smlouvy</t>
  </si>
  <si>
    <t>CELKOVÝ SOUČET</t>
  </si>
  <si>
    <t>Položka (plnění)</t>
  </si>
  <si>
    <t>Počet</t>
  </si>
  <si>
    <t>Jednotka</t>
  </si>
  <si>
    <t>Jednotková cena</t>
  </si>
  <si>
    <t>Celková  cena</t>
  </si>
  <si>
    <t>Implementační projekt</t>
  </si>
  <si>
    <t>-</t>
  </si>
  <si>
    <t>Implementace</t>
  </si>
  <si>
    <t xml:space="preserve">Dodávka zařízení a komponent </t>
  </si>
  <si>
    <t>komplet</t>
  </si>
  <si>
    <t>metr</t>
  </si>
  <si>
    <t>Náhradní díly</t>
  </si>
  <si>
    <t>Zaškolení</t>
  </si>
  <si>
    <t>Služby technické podpory</t>
  </si>
  <si>
    <t>zařízení a měsíc</t>
  </si>
  <si>
    <t>Předpokládané počty lokalit a počtů zařízení</t>
  </si>
  <si>
    <r>
      <t xml:space="preserve">Typ lokality / zařízení
</t>
    </r>
    <r>
      <rPr>
        <sz val="11"/>
        <color theme="1"/>
        <rFont val="Calibri"/>
        <family val="2"/>
        <scheme val="minor"/>
      </rPr>
      <t>(rozpad typového řešení  na jednotlivá zařízení)</t>
    </r>
  </si>
  <si>
    <t>Počet lokalit</t>
  </si>
  <si>
    <t>Počet jenotek na lokalitu</t>
  </si>
  <si>
    <t>Počet jednotek na systém</t>
  </si>
  <si>
    <t>DMR-DISP (dispečinky)</t>
  </si>
  <si>
    <t>Všechny položky obou lokalit (celého systému) jsou součástí listu "Centrální servery -  produkční"</t>
  </si>
  <si>
    <t>DMR-RBS (rádiové základnové stanice)</t>
  </si>
  <si>
    <t>DMR-PORTABLE (ruční rádiové terminály)</t>
  </si>
  <si>
    <t>DMR-FIX (fixní rádiové terminály)</t>
  </si>
  <si>
    <t>DMR-TEST (testovací prostřeí) - kromě testovacích centrálních serverů</t>
  </si>
  <si>
    <t>Implementační projekt (zpracování projektové dokumentace)</t>
  </si>
  <si>
    <t>Položka</t>
  </si>
  <si>
    <t>Jednotková  cena</t>
  </si>
  <si>
    <t>High-level design (technický cílový koncept)</t>
  </si>
  <si>
    <t>Low-level-design</t>
  </si>
  <si>
    <t>Specifikace akceptačních testů FAT</t>
  </si>
  <si>
    <t>Specifikace akceptačních testů SAT</t>
  </si>
  <si>
    <t>Uživatelská a administrátorská dokumentace</t>
  </si>
  <si>
    <t>Detailní harmonogram implementace</t>
  </si>
  <si>
    <t>Specifikace detailních požadavků na součinnost</t>
  </si>
  <si>
    <t>Implementace (implementační práce)</t>
  </si>
  <si>
    <t>FAT (laboratorní testy u dodavatele)</t>
  </si>
  <si>
    <t>Instalace a konfigurace - typové řešení DMR-DISP</t>
  </si>
  <si>
    <t>lokalita</t>
  </si>
  <si>
    <t>Instalace a konfigurace - typové řešení DMR-RBS</t>
  </si>
  <si>
    <t>Konfigurace - typové řešení DMR-PORTABLE</t>
  </si>
  <si>
    <t>terminál</t>
  </si>
  <si>
    <t>Instalace a konfigurace - typové řešení DMR-FIX</t>
  </si>
  <si>
    <t>Instalace a konfigurace - testovací prosředí DMR-TEST</t>
  </si>
  <si>
    <t>Integrace - Rozhraní SIP trunk s telefonními sítěmi</t>
  </si>
  <si>
    <t>Integrace - Rozhraní AIS pro dispečer. komunikační systém</t>
  </si>
  <si>
    <t>Integrace - Rozhraní pro export a import seznamu kontaktů</t>
  </si>
  <si>
    <t>Integrace - Rozhraní NTP pro synchronizaci reálného času</t>
  </si>
  <si>
    <t>Integrace - Rozhraní SYSLOG pro systéme SIEM</t>
  </si>
  <si>
    <t>Integrace - Rozhraní LDAP/RADIUS/TACACS+</t>
  </si>
  <si>
    <t>Integrace - Rozhraní SNMP pro integraci s centr. dohl. syst.</t>
  </si>
  <si>
    <t>Integrace - Rozhraní pro export CDR</t>
  </si>
  <si>
    <t>Provozní dokumentace (dokum. skutečného provedení)</t>
  </si>
  <si>
    <t>SAT (on-site testy u zadavatele)</t>
  </si>
  <si>
    <t>Pilotní provoz</t>
  </si>
  <si>
    <t>Dodávky zařízení a komponent - Centrální servery - produkční prostředí</t>
  </si>
  <si>
    <r>
      <t xml:space="preserve">Položka
</t>
    </r>
    <r>
      <rPr>
        <sz val="11"/>
        <color theme="1"/>
        <rFont val="Calibri"/>
        <family val="2"/>
        <scheme val="minor"/>
      </rPr>
      <t>(rozpad systému na jednotlivé komponenty)</t>
    </r>
  </si>
  <si>
    <t>Počet na systém</t>
  </si>
  <si>
    <r>
      <t xml:space="preserve">Centrální servery - HW
</t>
    </r>
    <r>
      <rPr>
        <b/>
        <sz val="8"/>
        <color theme="1"/>
        <rFont val="Calibri"/>
        <family val="2"/>
        <scheme val="minor"/>
      </rPr>
      <t>(pro celý systém - produkční prostředí)</t>
    </r>
  </si>
  <si>
    <t>Vyplní dodavatel, např. takto:</t>
  </si>
  <si>
    <t>HW rádiového serveru výrobce XXX P/N YYY</t>
  </si>
  <si>
    <t>kus</t>
  </si>
  <si>
    <t>Podpůrný HW server výrobce XXX P/N YYY</t>
  </si>
  <si>
    <r>
      <t xml:space="preserve">Centrální servery - SW a licence
</t>
    </r>
    <r>
      <rPr>
        <b/>
        <sz val="8"/>
        <color theme="1"/>
        <rFont val="Calibri"/>
        <family val="2"/>
        <scheme val="minor"/>
      </rPr>
      <t>(pro celý systém - produkční prostředí)</t>
    </r>
  </si>
  <si>
    <t>OS licence výrobce  XXX P/N YYY</t>
  </si>
  <si>
    <t>SW licence výrobce  XXX P/N YYY</t>
  </si>
  <si>
    <t>Lincence na funkci ZZZ výrobce XXX P/N YYY</t>
  </si>
  <si>
    <t>Licence pro XXX terminálů …</t>
  </si>
  <si>
    <t>SW pro integrační rozhraní XXX</t>
  </si>
  <si>
    <t>SW pro integrační rozhraní YYY</t>
  </si>
  <si>
    <t>SW pro integrační rozhraní ZZZ</t>
  </si>
  <si>
    <t>Dodávky zařízení a komponent - Centrální servery - testovací prostředí</t>
  </si>
  <si>
    <t>Dodávky zařízení a komponent - RBS a anténní slučovače</t>
  </si>
  <si>
    <r>
      <t xml:space="preserve">Položka
</t>
    </r>
    <r>
      <rPr>
        <sz val="11"/>
        <color theme="1"/>
        <rFont val="Calibri"/>
        <family val="2"/>
        <scheme val="minor"/>
      </rPr>
      <t>(rozpad zařízení na jednotlivé komponenty)</t>
    </r>
  </si>
  <si>
    <r>
      <t xml:space="preserve">Charakter </t>
    </r>
    <r>
      <rPr>
        <sz val="11"/>
        <color theme="1"/>
        <rFont val="Calibri"/>
        <family val="2"/>
        <scheme val="minor"/>
      </rPr>
      <t>(HW/SW)</t>
    </r>
  </si>
  <si>
    <t>Počet na zařízení</t>
  </si>
  <si>
    <t>RBS a anténní slučovače</t>
  </si>
  <si>
    <t>Základní šasí výrobce XXX P/N XXX</t>
  </si>
  <si>
    <t>HW</t>
  </si>
  <si>
    <t>HW modul výrobce XXX P/N YYY</t>
  </si>
  <si>
    <t>HW modul výrobce XXX P/N ZZZ</t>
  </si>
  <si>
    <t>Anténní slučovač XY</t>
  </si>
  <si>
    <t>Koaxiální konektor typu ZZZ výrobce XXX P/N YYY</t>
  </si>
  <si>
    <t>SW licence funkce ZZZ výrobce XXX P/N XXX</t>
  </si>
  <si>
    <t>SW</t>
  </si>
  <si>
    <t>SW licence pro PBX výrobce XXX P/N YYY</t>
  </si>
  <si>
    <t>Dodávky zařízení a komponent - Základnové UHF antény</t>
  </si>
  <si>
    <t>Základnová UHF anténa - typ A</t>
  </si>
  <si>
    <t>UHF anténa výrobce XXX P/N YYY</t>
  </si>
  <si>
    <t>Anténní držák výrobce XXX P/N YYY</t>
  </si>
  <si>
    <t>Kotvící materiál</t>
  </si>
  <si>
    <t>Základnová UHF anténa - typ B</t>
  </si>
  <si>
    <t>Základnová UHF anténa - typ C</t>
  </si>
  <si>
    <t>Základnová UHF anténa - typ D</t>
  </si>
  <si>
    <t>Základnová UHF anténa - typ E</t>
  </si>
  <si>
    <t>Dodávky zařízení a komponent - Koax. kabely a přepěťové ochrany</t>
  </si>
  <si>
    <t>Počet na metr</t>
  </si>
  <si>
    <t>Koaxiální kabel (1 metr) - typ A</t>
  </si>
  <si>
    <t>Koaxiální kabel výrobce XXX P/N YYY</t>
  </si>
  <si>
    <t>Montážní pásky</t>
  </si>
  <si>
    <t>Koaxiální kabel (1 metr) - typ B</t>
  </si>
  <si>
    <t>Přepěťová ochrana výrobce XXX P/N YYY</t>
  </si>
  <si>
    <t>Montážní příslušenství</t>
  </si>
  <si>
    <t>Ruční rádiový terminál - typ 1 (povinný)</t>
  </si>
  <si>
    <t>Radiostanice výrobce XXX P/N YYY</t>
  </si>
  <si>
    <t>HW+SW</t>
  </si>
  <si>
    <t>Klips na opasek výrobce XXX P/N YYY</t>
  </si>
  <si>
    <t>Standardní ruční anténa výrobce XXX P/N YYY</t>
  </si>
  <si>
    <t>Magnetická vozidlová anténa s koaxiálním kabelem výrobce XXX P/N YYY</t>
  </si>
  <si>
    <t>Koaxiální adaptér výrobce XXX P/N YYY</t>
  </si>
  <si>
    <t>Akumulátor výrobce XXX P/N YYY</t>
  </si>
  <si>
    <t>Stolní nabíječka výrobce XXX P/N YYY</t>
  </si>
  <si>
    <t>Napájecí adaptér do auta výrobce XXX P/N YYY</t>
  </si>
  <si>
    <t>Pohotovostní kufřík výrobce XXX P/N YYY</t>
  </si>
  <si>
    <t>SW licence funkce ZZZ výrobce XXX P/N YYY</t>
  </si>
  <si>
    <t>Ruční rádiový terminál - typ 2 (nepovinný)</t>
  </si>
  <si>
    <t>Ruční rádiový terminál - typ 3 (nepovinný)</t>
  </si>
  <si>
    <t>Fixní rádiový terminál</t>
  </si>
  <si>
    <t>Napájecí adaptér výrobce XXX P/N YYY</t>
  </si>
  <si>
    <t>Dodávky zařízení a komponent - Náhradní díly</t>
  </si>
  <si>
    <t>Vyplní dodavatel</t>
  </si>
  <si>
    <t>Základnové UHF antény</t>
  </si>
  <si>
    <t>Ruční rádiové terminály</t>
  </si>
  <si>
    <t>Fixní rádiové terminály</t>
  </si>
  <si>
    <t>Zaškolení uživatelů (A)</t>
  </si>
  <si>
    <t>jeden průběh</t>
  </si>
  <si>
    <t>Zaškolení pro instalaci a lokální správu zařízení (B)</t>
  </si>
  <si>
    <t>Zaškolení pro vzdálenou centrální správu zařízení (C)</t>
  </si>
  <si>
    <t>Zaškolení pro expertní správu systému (D)</t>
  </si>
  <si>
    <t>Doplňkové zaškolení (E)</t>
  </si>
  <si>
    <t>hodina</t>
  </si>
  <si>
    <t>Služby technické podpory - fixní paušální část ceny a hodinové sazby</t>
  </si>
  <si>
    <t>Služba ServiceDesk</t>
  </si>
  <si>
    <t>měsíční paušál</t>
  </si>
  <si>
    <t>Služba řešení servisních požadavků - fixní část</t>
  </si>
  <si>
    <t>Služba řešení změnových požadavků - návrh</t>
  </si>
  <si>
    <t>Služba řešení změnových požadavků - instalace</t>
  </si>
  <si>
    <t>Služba řešení změnových požadavků - konfigurace</t>
  </si>
  <si>
    <t>Služba řešení změnových požadavků - integrace</t>
  </si>
  <si>
    <t>Služba řešení změnových požadavků - dokumentace</t>
  </si>
  <si>
    <t>Služba řešení změnových požadavků - testování</t>
  </si>
  <si>
    <t>Služba řešení požadavků o informaci</t>
  </si>
  <si>
    <t>Služba SW maintenance - fixní část</t>
  </si>
  <si>
    <t>Služba HW maintenance - práce (bez materiálu)</t>
  </si>
  <si>
    <t>Služba reportingu</t>
  </si>
  <si>
    <t>Služby technické podpory - variabilní část ceny (podle instalované báze)</t>
  </si>
  <si>
    <t>Jednotková  cena za jedno zařízení na jeden měsíc</t>
  </si>
  <si>
    <t>Služba řešení servisních požadavků (incidentů)</t>
  </si>
  <si>
    <t>Služba SW maintenance (SW aktualizace)</t>
  </si>
  <si>
    <t>Držák radiostanice výrobce XXX P/N YYY</t>
  </si>
  <si>
    <t>Stolní mikrofon výrobce XXX P/N YYY</t>
  </si>
  <si>
    <t>Jednotlivé položky cenové specifikace jsou strukturované v souladu s technickou specifikací po jednotlivých typech plnění.</t>
  </si>
  <si>
    <t>Dodavatel musí vyplnit vyznačená pole (světle žluté podbarvení) a pro vyplňované texty využívá modrou kurzívu.</t>
  </si>
  <si>
    <t>Dodavatel nesmí nijak zasahovat do jiných částí dokumentu.</t>
  </si>
  <si>
    <t>Dodavatel musí do položek cenové specifikace zahrnout veškeré náklady dodavatele na plnění všech požadavků uvedných v technické specifikaci a podle dalších instrukcí v technické specifikaci.</t>
  </si>
  <si>
    <t>V případě určitých typů SW licencí, u nichž závisí na počtu koncových zařízení (např. rádiových terminálů), má dodavatel možnost se rozhodnout (s ohledem na cenový model konkrétních produktů), zda tyto položky uvede spíše u centrálních serverů (tj. napočítá je na celý systém - v předpokládaném počtu zařízení) nebo je uvede u koncových zařízení.</t>
  </si>
  <si>
    <t>V případě, že dodavatel nabídne kompatibilitu infrastruktury s dalším výrobcem (nebo více dalšími výrobci) odlišného ručního rádiového terminálu, musí všechny tyto typy terminálů vyspecifikovat (uvést cenu pro jednotlivé typy) v listu "Ruční rádiové terminály". V listu "Předpokládané počty" bude pro účely kalkulace přepokládané ceny využité průměrné zastoupení počtu všech nabídnutých typů ručních rádiových terminálů (pomocí automatického vzorečku - dodavatel do vzorečku nijak nezasahuje).</t>
  </si>
  <si>
    <t>1.</t>
  </si>
  <si>
    <t>2.</t>
  </si>
  <si>
    <t>3.</t>
  </si>
  <si>
    <t>4.</t>
  </si>
  <si>
    <t>5.</t>
  </si>
  <si>
    <t>6.</t>
  </si>
  <si>
    <t>7.</t>
  </si>
  <si>
    <t>8.</t>
  </si>
  <si>
    <t>9.</t>
  </si>
  <si>
    <t>Další typy základnových UHF antén a příslušenství (nepovinné, nehodnocené)</t>
  </si>
  <si>
    <t>Dodávky zařízení a komponent - Ruční rádiové terminály</t>
  </si>
  <si>
    <t>Dodávky zařízení a komponent - Fixní rádiové terminály</t>
  </si>
  <si>
    <t>V případě základnových UHF antén musí být možné umístit anténu v závislosti na místních podmínkách (viz technická specifikace) např. na anténním stožáru nebo jiné stavební konstrukci (např. na zdi) atp. To může znamanat potřebu dodávky různého instalačního příslušenství (anténního držáku, výložníku atp.) jejichž cena se může lišit (v závislosti na místních podmínkách). Dodavatel v listu "Základnové UHF antény" proto k jednotlivým anténám uvede položky a ceny pro různé typy umístění, ale ve sloupci "Počet na zařízení" specifikuje počty jen pro umístění na anténním stožáru. Pro ostatní typy instalací (na zdi atp.) uvede nulové počty nebo tyto položky uvede do části "Další typy základnových UHF antén a příslušenství" ve stejném listě. V listě "Další typy základnových UHF antén a příslušenství" může dodavatel uvést také další vhodné typy antén, přičemž tyto antény nebudou cenově hodnoceny.</t>
  </si>
  <si>
    <t>není relevantní</t>
  </si>
  <si>
    <r>
      <t xml:space="preserve">Centrální servery - HW
</t>
    </r>
    <r>
      <rPr>
        <b/>
        <sz val="8"/>
        <color theme="1"/>
        <rFont val="Calibri"/>
        <family val="2"/>
        <scheme val="minor"/>
      </rPr>
      <t>(pro DMR-TEST, pokud nejsou sdílené s produkčním prostředím)</t>
    </r>
  </si>
  <si>
    <r>
      <t xml:space="preserve">Centrální servery - SW a licence
</t>
    </r>
    <r>
      <rPr>
        <b/>
        <sz val="8"/>
        <color theme="1"/>
        <rFont val="Calibri"/>
        <family val="2"/>
        <scheme val="minor"/>
      </rPr>
      <t>(pro DMR-TEST)</t>
    </r>
  </si>
  <si>
    <t>U dodávek zařízení a komponent dodavatel musí uvést, zda se jedná dodávku SW (licence) nebo HW. V případě, že položka obsahuje HW i SW a není možné položky oddělit (do samostatných řádků), vybere možnost HW+SW.</t>
  </si>
  <si>
    <t>Cena za služby technické podpory může být v případě služeb řešení servisních požadavků (incidentů) a SW maintanance (SW aktualizací) rozdělena na základní fixní část (měsíční paušál bez ohledu na počet dodaných a instalovaných zařízení - instalované báze) a na variabilní část (na základě jednotkové ceny s výpočtem ceny služby podle počtu aktuálně dodaných a instalovaných zařízení). Pokud dodavatel nevyužije fixní nebo variabilní část, uvede v dané části nulovou cenu. Cena služeb za centrální servery musí být zahrnuta do fixní části ceny (nepředpokládá se změna počtu serverů v průběhu provozování systému).</t>
  </si>
  <si>
    <t>Přepěťová ochrana - typ A</t>
  </si>
  <si>
    <t>Přepěťová ochrana - typ B</t>
  </si>
  <si>
    <t>Základnová UHF anténa (vč. přepěťových ochran)</t>
  </si>
  <si>
    <t>Ruční rádiový terminál - typ 1 nebo 2 nebo 3</t>
  </si>
  <si>
    <t>Doprava zařízení (kompletní sestavy) na lokality</t>
  </si>
  <si>
    <t>Doprava objednávky na sklad v průměrném počtu 25 sestav terminálů</t>
  </si>
  <si>
    <t>Součástí dodávek musí být doprava zařízení a komponent do místa plnění určeného zadavatelem v objednávce dílčího plnění.
Cena dopravy musí být vyčíslená u jednotlivých typů dodávek (v odpovídajícíh listech cenové specifikace).
V případě centrálních serverů (produkčních i testovacích) se předpokládá jednorázová doprava všech komponent na danou lokalitu v průběhu implementace systému. V případě RBS a fixních rádiových terminálů se předpokládá jednorázová doprava všech komponent pro danou lokalitu v průběhu instalace a konfigurace dané lokality (dle typového řešení DMR-RBS a DMR-FIX). Cenu dopravy stačí uvést pouze u RBS nebo fixního rádiového terminálu a nemusí být uváděna u dalších komponent typové sestavy (antén, přepěťových ochran, kabelů atp.).
V případě ručních rádiových terminálů se předpokládá jejich hromadné objednávání (dílčí objednávky) a doprava s dopravou na centrální sklad zadavatele a za tímto účelem musí být specifikovaná cena dopravy pro průměrně odhadovaný počet 25 kusů sestav terminálů (dle typového řešení DMR-PORTABLE).</t>
  </si>
  <si>
    <t>Doprava zařízení (celé sestavy DMR-RBS) na lokalitu</t>
  </si>
  <si>
    <t>Doprava zařízení (celé sestavy DMR-FIX) na lokalitu</t>
  </si>
  <si>
    <t>Centrální servery - SW - testovací prostředí</t>
  </si>
  <si>
    <t>Centrální servery - HW - testovací prostředí</t>
  </si>
  <si>
    <t>Centrální servery - SW - produkční prostředí</t>
  </si>
  <si>
    <t>Centrální servery - HW - produkční prostředí</t>
  </si>
  <si>
    <t xml:space="preserve"> - variabilní část - Ruční rádiový terminál (typ 1 / 2 / 3)</t>
  </si>
  <si>
    <t>Kalkulace minimálního garantovaného odběru plnění v průběhu trvání smlouvy</t>
  </si>
  <si>
    <t>U dodávek zařízení a komponent provede dodavatel rozpad na jednotlivé (dílčí) položky v rozumné míře tak, aby bylo možné jednotlivé položky samostatně objednávat a dodávat. Zároveň z nich musí být jasný výrobce, typ zařízení/komponenty, počet zahrnutý v položce (u položek odpovídajícím např. balíčkům licencí) a o co se jedná.</t>
  </si>
  <si>
    <t>10.</t>
  </si>
  <si>
    <t>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</si>
</sst>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 [$Kč-405]_-;\-* #,##0\ [$Kč-405]_-;_-* &quot;-&quot;??\ [$Kč-405]_-;_-@_-"/>
  </numFmts>
  <fonts count="13">
    <font>
      <sz val="11"/>
      <color theme="1"/>
      <name val="Calibri"/>
      <family val="2"/>
      <scheme val="minor"/>
    </font>
    <font>
      <sz val="10"/>
      <name val="Arial"/>
      <family val="2"/>
    </font>
    <font>
      <b/>
      <sz val="11"/>
      <color theme="1"/>
      <name val="Calibri"/>
      <family val="2"/>
      <scheme val="minor"/>
    </font>
    <font>
      <b/>
      <sz val="14"/>
      <color theme="1"/>
      <name val="Calibri"/>
      <family val="2"/>
      <scheme val="minor"/>
    </font>
    <font>
      <i/>
      <sz val="11"/>
      <color rgb="FF0070C0"/>
      <name val="Calibri"/>
      <family val="2"/>
      <scheme val="minor"/>
    </font>
    <font>
      <sz val="11"/>
      <name val="Calibri"/>
      <family val="2"/>
      <scheme val="minor"/>
    </font>
    <font>
      <b/>
      <sz val="14"/>
      <color theme="0"/>
      <name val="Calibri"/>
      <family val="2"/>
      <scheme val="minor"/>
    </font>
    <font>
      <b/>
      <sz val="11"/>
      <name val="Calibri"/>
      <family val="2"/>
      <scheme val="minor"/>
    </font>
    <font>
      <b/>
      <sz val="8"/>
      <color theme="1"/>
      <name val="Calibri"/>
      <family val="2"/>
      <scheme val="minor"/>
    </font>
    <font>
      <b/>
      <u val="single"/>
      <sz val="11"/>
      <color theme="1"/>
      <name val="Calibri"/>
      <family val="2"/>
      <scheme val="minor"/>
    </font>
    <font>
      <b/>
      <sz val="14"/>
      <name val="Calibri"/>
      <family val="2"/>
      <scheme val="minor"/>
    </font>
    <font>
      <i/>
      <sz val="11"/>
      <color theme="1"/>
      <name val="Calibri"/>
      <family val="2"/>
      <scheme val="minor"/>
    </font>
    <font>
      <sz val="8"/>
      <name val="Calibri"/>
      <family val="2"/>
      <scheme val="minor"/>
    </font>
  </fonts>
  <fills count="6">
    <fill>
      <patternFill/>
    </fill>
    <fill>
      <patternFill patternType="gray125"/>
    </fill>
    <fill>
      <patternFill patternType="solid">
        <fgColor theme="0" tint="-0.24997000396251678"/>
        <bgColor indexed="64"/>
      </patternFill>
    </fill>
    <fill>
      <patternFill patternType="solid">
        <fgColor theme="7" tint="0.7999799847602844"/>
        <bgColor indexed="64"/>
      </patternFill>
    </fill>
    <fill>
      <patternFill patternType="solid">
        <fgColor theme="0" tint="-0.04997999966144562"/>
        <bgColor indexed="64"/>
      </patternFill>
    </fill>
    <fill>
      <patternFill patternType="solid">
        <fgColor theme="1"/>
        <bgColor indexed="64"/>
      </patternFill>
    </fill>
  </fills>
  <borders count="14">
    <border>
      <left/>
      <right/>
      <top/>
      <bottom/>
      <diagonal/>
    </border>
    <border>
      <left style="thin"/>
      <right style="thin"/>
      <top style="thin"/>
      <bottom style="thin"/>
    </border>
    <border>
      <left style="thin"/>
      <right/>
      <top style="thin"/>
      <bottom style="thin"/>
    </border>
    <border>
      <left/>
      <right/>
      <top style="thin"/>
      <bottom style="thin"/>
    </border>
    <border>
      <left style="thin"/>
      <right/>
      <top/>
      <bottom/>
    </border>
    <border>
      <left/>
      <right style="thin"/>
      <top/>
      <bottom/>
    </border>
    <border>
      <left style="thin"/>
      <right/>
      <top/>
      <bottom style="thin"/>
    </border>
    <border>
      <left/>
      <right style="thin"/>
      <top/>
      <bottom style="thin"/>
    </border>
    <border>
      <left style="thin"/>
      <right/>
      <top style="thin"/>
      <bottom/>
    </border>
    <border>
      <left/>
      <right style="thin"/>
      <top style="thin"/>
      <bottom/>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xf numFmtId="0" fontId="1" fillId="0" borderId="0">
      <alignment/>
      <protection/>
    </xf>
  </cellStyleXfs>
  <cellXfs count="49">
    <xf numFmtId="0" fontId="0" fillId="0" borderId="0" xfId="0"/>
    <xf numFmtId="0" fontId="0" fillId="0" borderId="0" xfId="0" applyAlignment="1">
      <alignment horizontal="left" vertical="top"/>
    </xf>
    <xf numFmtId="0" fontId="0" fillId="0" borderId="0" xfId="0" applyAlignment="1">
      <alignment horizontal="left" vertical="top" wrapText="1"/>
    </xf>
    <xf numFmtId="0" fontId="2" fillId="0" borderId="0" xfId="0" applyFont="1" applyAlignment="1">
      <alignment horizontal="left" vertical="top"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164" fontId="4" fillId="3" borderId="1" xfId="0" applyNumberFormat="1" applyFont="1" applyFill="1" applyBorder="1" applyAlignment="1">
      <alignment horizontal="left" vertical="top" wrapText="1"/>
    </xf>
    <xf numFmtId="0" fontId="0" fillId="4" borderId="1" xfId="0" applyFill="1" applyBorder="1" applyAlignment="1">
      <alignment horizontal="left" vertical="top" wrapText="1"/>
    </xf>
    <xf numFmtId="164" fontId="5" fillId="4" borderId="1" xfId="0" applyNumberFormat="1" applyFont="1" applyFill="1" applyBorder="1" applyAlignment="1">
      <alignment horizontal="left" vertical="top" wrapText="1"/>
    </xf>
    <xf numFmtId="0" fontId="4" fillId="3" borderId="1" xfId="0" applyNumberFormat="1" applyFont="1" applyFill="1" applyBorder="1" applyAlignment="1">
      <alignment horizontal="left" vertical="top" wrapText="1"/>
    </xf>
    <xf numFmtId="1" fontId="4" fillId="3" borderId="1" xfId="0" applyNumberFormat="1" applyFont="1" applyFill="1" applyBorder="1" applyAlignment="1">
      <alignment horizontal="left" vertical="top" wrapText="1"/>
    </xf>
    <xf numFmtId="0" fontId="2" fillId="0" borderId="1" xfId="0" applyFont="1" applyFill="1" applyBorder="1" applyAlignment="1">
      <alignment horizontal="left" vertical="top" wrapText="1"/>
    </xf>
    <xf numFmtId="164" fontId="7" fillId="0" borderId="1" xfId="0" applyNumberFormat="1" applyFont="1" applyFill="1" applyBorder="1" applyAlignment="1">
      <alignment horizontal="left" vertical="top" wrapText="1"/>
    </xf>
    <xf numFmtId="0" fontId="2" fillId="2" borderId="1" xfId="0" applyFont="1" applyFill="1" applyBorder="1" applyAlignment="1">
      <alignment horizontal="left" vertical="top"/>
    </xf>
    <xf numFmtId="0" fontId="2" fillId="0" borderId="1" xfId="0" applyFont="1" applyFill="1" applyBorder="1" applyAlignment="1">
      <alignment horizontal="left" vertical="top"/>
    </xf>
    <xf numFmtId="0" fontId="0" fillId="4" borderId="1" xfId="0" applyFill="1" applyBorder="1" applyAlignment="1">
      <alignment horizontal="left" vertical="top"/>
    </xf>
    <xf numFmtId="0" fontId="3" fillId="0" borderId="0" xfId="0" applyFont="1" applyAlignment="1">
      <alignment horizontal="left" vertical="center" wrapText="1"/>
    </xf>
    <xf numFmtId="0" fontId="0" fillId="0" borderId="1" xfId="0" applyFill="1" applyBorder="1" applyAlignment="1">
      <alignment horizontal="left" vertical="top" wrapText="1"/>
    </xf>
    <xf numFmtId="0" fontId="11" fillId="4" borderId="1" xfId="0" applyFont="1" applyFill="1" applyBorder="1" applyAlignment="1">
      <alignment horizontal="left" vertical="top" wrapText="1"/>
    </xf>
    <xf numFmtId="0" fontId="3" fillId="0" borderId="2" xfId="0" applyFont="1" applyFill="1" applyBorder="1" applyAlignment="1">
      <alignment vertical="center"/>
    </xf>
    <xf numFmtId="0" fontId="3" fillId="0" borderId="3" xfId="0" applyFont="1" applyFill="1" applyBorder="1" applyAlignment="1">
      <alignment vertical="center"/>
    </xf>
    <xf numFmtId="0" fontId="0" fillId="0" borderId="4" xfId="0" applyBorder="1" applyAlignment="1">
      <alignment horizontal="left" vertical="top"/>
    </xf>
    <xf numFmtId="0" fontId="0" fillId="0" borderId="5" xfId="0" applyBorder="1" applyAlignment="1">
      <alignment horizontal="left" vertical="top" wrapText="1"/>
    </xf>
    <xf numFmtId="0" fontId="9" fillId="0" borderId="5" xfId="0" applyFont="1" applyBorder="1" applyAlignment="1">
      <alignment horizontal="left" vertical="top" wrapText="1"/>
    </xf>
    <xf numFmtId="0" fontId="0" fillId="0" borderId="6" xfId="0" applyBorder="1" applyAlignment="1">
      <alignment horizontal="left" vertical="top"/>
    </xf>
    <xf numFmtId="0" fontId="0" fillId="0" borderId="7" xfId="0" applyBorder="1" applyAlignment="1">
      <alignment horizontal="left" vertical="top" wrapText="1"/>
    </xf>
    <xf numFmtId="0" fontId="0" fillId="0" borderId="1" xfId="0" applyBorder="1" applyAlignment="1">
      <alignment horizontal="center" vertical="top" wrapText="1"/>
    </xf>
    <xf numFmtId="9" fontId="0" fillId="4" borderId="1" xfId="0" applyNumberFormat="1" applyFill="1" applyBorder="1" applyAlignment="1">
      <alignment horizontal="left" vertical="top" wrapText="1"/>
    </xf>
    <xf numFmtId="0" fontId="2" fillId="2" borderId="1" xfId="0" applyFont="1" applyFill="1" applyBorder="1" applyAlignment="1">
      <alignment horizontal="center" vertical="top" wrapText="1"/>
    </xf>
    <xf numFmtId="0" fontId="6" fillId="5" borderId="8" xfId="0" applyFont="1" applyFill="1" applyBorder="1" applyAlignment="1">
      <alignment horizontal="left" vertical="center" wrapText="1"/>
    </xf>
    <xf numFmtId="0" fontId="6" fillId="5" borderId="9" xfId="0" applyFont="1" applyFill="1" applyBorder="1" applyAlignment="1">
      <alignment horizontal="left" vertical="center" wrapText="1"/>
    </xf>
    <xf numFmtId="0" fontId="6" fillId="5" borderId="1" xfId="0" applyFont="1" applyFill="1" applyBorder="1" applyAlignment="1">
      <alignment horizontal="left" vertical="center" wrapText="1"/>
    </xf>
    <xf numFmtId="164" fontId="10" fillId="0" borderId="3" xfId="0" applyNumberFormat="1" applyFont="1" applyFill="1" applyBorder="1" applyAlignment="1">
      <alignment horizontal="center" vertical="center" wrapText="1"/>
    </xf>
    <xf numFmtId="164" fontId="10" fillId="0" borderId="10" xfId="0" applyNumberFormat="1" applyFont="1" applyFill="1" applyBorder="1" applyAlignment="1">
      <alignment horizontal="center" vertical="center" wrapText="1"/>
    </xf>
    <xf numFmtId="0" fontId="0" fillId="4" borderId="11" xfId="0" applyFill="1" applyBorder="1" applyAlignment="1">
      <alignment horizontal="left" vertical="top"/>
    </xf>
    <xf numFmtId="0" fontId="0" fillId="4" borderId="12" xfId="0" applyFill="1" applyBorder="1" applyAlignment="1">
      <alignment horizontal="left" vertical="top"/>
    </xf>
    <xf numFmtId="0" fontId="0" fillId="4" borderId="13" xfId="0" applyFill="1" applyBorder="1" applyAlignment="1">
      <alignment horizontal="left" vertical="top"/>
    </xf>
    <xf numFmtId="0" fontId="0" fillId="4" borderId="11" xfId="0" applyFill="1" applyBorder="1" applyAlignment="1">
      <alignment horizontal="left" vertical="top" wrapText="1"/>
    </xf>
    <xf numFmtId="0" fontId="0" fillId="4" borderId="12" xfId="0" applyFill="1" applyBorder="1" applyAlignment="1">
      <alignment horizontal="left" vertical="top" wrapText="1"/>
    </xf>
    <xf numFmtId="0" fontId="0" fillId="4" borderId="13" xfId="0" applyFill="1" applyBorder="1" applyAlignment="1">
      <alignment horizontal="left" vertical="top" wrapText="1"/>
    </xf>
    <xf numFmtId="164" fontId="5" fillId="4" borderId="11" xfId="0" applyNumberFormat="1" applyFont="1" applyFill="1" applyBorder="1" applyAlignment="1">
      <alignment horizontal="left" vertical="top" wrapText="1"/>
    </xf>
    <xf numFmtId="164" fontId="5" fillId="4" borderId="12" xfId="0" applyNumberFormat="1" applyFont="1" applyFill="1" applyBorder="1" applyAlignment="1">
      <alignment horizontal="left" vertical="top" wrapText="1"/>
    </xf>
    <xf numFmtId="164" fontId="5" fillId="4" borderId="13" xfId="0" applyNumberFormat="1" applyFont="1" applyFill="1" applyBorder="1" applyAlignment="1">
      <alignment horizontal="left" vertical="top" wrapText="1"/>
    </xf>
    <xf numFmtId="0" fontId="6" fillId="5" borderId="3" xfId="0" applyFont="1" applyFill="1" applyBorder="1" applyAlignment="1">
      <alignment horizontal="left" vertical="center" wrapText="1"/>
    </xf>
    <xf numFmtId="0" fontId="6" fillId="5" borderId="10" xfId="0" applyFont="1" applyFill="1" applyBorder="1" applyAlignment="1">
      <alignment horizontal="left" vertical="center" wrapText="1"/>
    </xf>
    <xf numFmtId="0" fontId="2" fillId="2" borderId="2" xfId="0" applyFont="1" applyFill="1" applyBorder="1" applyAlignment="1">
      <alignment horizontal="center" vertical="top" wrapText="1"/>
    </xf>
    <xf numFmtId="0" fontId="2" fillId="2" borderId="10" xfId="0" applyFont="1" applyFill="1" applyBorder="1" applyAlignment="1">
      <alignment horizontal="center" vertical="top" wrapText="1"/>
    </xf>
    <xf numFmtId="0" fontId="2" fillId="2" borderId="11" xfId="0" applyFont="1" applyFill="1" applyBorder="1" applyAlignment="1">
      <alignment horizontal="left" vertical="top" wrapText="1"/>
    </xf>
    <xf numFmtId="0" fontId="2" fillId="2" borderId="13" xfId="0" applyFont="1" applyFill="1" applyBorder="1" applyAlignment="1">
      <alignment horizontal="left" vertical="top" wrapText="1"/>
    </xf>
  </cellXfs>
  <cellStyles count="9">
    <cellStyle name="Normal" xfId="0"/>
    <cellStyle name="Percent" xfId="15"/>
    <cellStyle name="Currency" xfId="16"/>
    <cellStyle name="Currency [0]" xfId="17"/>
    <cellStyle name="Comma" xfId="18"/>
    <cellStyle name="Comma [0]" xfId="19"/>
    <cellStyle name="Normal 4 2" xfId="20"/>
    <cellStyle name="Normální 4" xfId="21"/>
    <cellStyle name="Normální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openxmlformats.org/officeDocument/2006/relationships/customXml" Target="../customXml/item2.xml" /><Relationship Id="rId22" Type="http://schemas.openxmlformats.org/officeDocument/2006/relationships/customXml" Target="../customXml/item3.xml" /><Relationship Id="rId23"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63013-3E9D-4585-BE52-201E6525CE1F}">
  <sheetPr>
    <pageSetUpPr fitToPage="1"/>
  </sheetPr>
  <dimension ref="A1:B12"/>
  <sheetViews>
    <sheetView showGridLines="0" tabSelected="1" zoomScale="120" zoomScaleNormal="120" workbookViewId="0" topLeftCell="A1">
      <pane ySplit="1" topLeftCell="A2" activePane="bottomLeft" state="frozen"/>
      <selection pane="bottomLeft" activeCell="A1" sqref="A1:B1"/>
    </sheetView>
  </sheetViews>
  <sheetFormatPr defaultColWidth="9.140625" defaultRowHeight="15"/>
  <cols>
    <col min="1" max="1" width="4.00390625" style="1" customWidth="1"/>
    <col min="2" max="2" width="125.00390625" style="2" customWidth="1"/>
    <col min="3" max="16384" width="9.140625" style="1" customWidth="1"/>
  </cols>
  <sheetData>
    <row r="1" spans="1:2" ht="30" customHeight="1">
      <c r="A1" s="29" t="s">
        <v>0</v>
      </c>
      <c r="B1" s="30"/>
    </row>
    <row r="2" spans="1:2" ht="19.5" customHeight="1">
      <c r="A2" s="21" t="s">
        <v>161</v>
      </c>
      <c r="B2" s="22" t="s">
        <v>155</v>
      </c>
    </row>
    <row r="3" spans="1:2" ht="21" customHeight="1">
      <c r="A3" s="21" t="s">
        <v>162</v>
      </c>
      <c r="B3" s="23" t="s">
        <v>156</v>
      </c>
    </row>
    <row r="4" spans="1:2" ht="23.25" customHeight="1">
      <c r="A4" s="21" t="s">
        <v>163</v>
      </c>
      <c r="B4" s="23" t="s">
        <v>157</v>
      </c>
    </row>
    <row r="5" spans="1:2" ht="37.5" customHeight="1">
      <c r="A5" s="21" t="s">
        <v>164</v>
      </c>
      <c r="B5" s="22" t="s">
        <v>158</v>
      </c>
    </row>
    <row r="6" spans="1:2" ht="52.5" customHeight="1">
      <c r="A6" s="21" t="s">
        <v>165</v>
      </c>
      <c r="B6" s="22" t="s">
        <v>194</v>
      </c>
    </row>
    <row r="7" spans="1:2" ht="55.5" customHeight="1">
      <c r="A7" s="21" t="s">
        <v>166</v>
      </c>
      <c r="B7" s="22" t="s">
        <v>177</v>
      </c>
    </row>
    <row r="8" spans="1:2" ht="60" customHeight="1">
      <c r="A8" s="21" t="s">
        <v>167</v>
      </c>
      <c r="B8" s="22" t="s">
        <v>159</v>
      </c>
    </row>
    <row r="9" spans="1:2" ht="69" customHeight="1">
      <c r="A9" s="21" t="s">
        <v>168</v>
      </c>
      <c r="B9" s="22" t="s">
        <v>160</v>
      </c>
    </row>
    <row r="10" spans="1:2" ht="81.75" customHeight="1">
      <c r="A10" s="21" t="s">
        <v>169</v>
      </c>
      <c r="B10" s="22" t="s">
        <v>178</v>
      </c>
    </row>
    <row r="11" spans="1:2" ht="105">
      <c r="A11" s="21" t="s">
        <v>195</v>
      </c>
      <c r="B11" s="22" t="s">
        <v>173</v>
      </c>
    </row>
    <row r="12" spans="1:2" ht="150">
      <c r="A12" s="24" t="s">
        <v>196</v>
      </c>
      <c r="B12" s="25" t="s">
        <v>185</v>
      </c>
    </row>
  </sheetData>
  <mergeCells count="1">
    <mergeCell ref="A1:B1"/>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6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A987C9-BE82-42C6-8960-9D2CAC0D8BD3}">
  <sheetPr>
    <pageSetUpPr fitToPage="1"/>
  </sheetPr>
  <dimension ref="A1:E62"/>
  <sheetViews>
    <sheetView showGridLines="0" zoomScale="120" zoomScaleNormal="120" workbookViewId="0" topLeftCell="A1">
      <pane ySplit="2" topLeftCell="A3" activePane="bottomLeft" state="frozen"/>
      <selection pane="bottomLeft" activeCell="A1" sqref="A1:E1"/>
    </sheetView>
  </sheetViews>
  <sheetFormatPr defaultColWidth="9.140625" defaultRowHeight="15"/>
  <cols>
    <col min="1" max="1" width="38.7109375" style="2" customWidth="1"/>
    <col min="2" max="4" width="10.7109375" style="2" customWidth="1"/>
    <col min="5" max="7" width="15.7109375" style="2" customWidth="1"/>
    <col min="8" max="16384" width="9.140625" style="2" customWidth="1"/>
  </cols>
  <sheetData>
    <row r="1" spans="1:5" ht="30" customHeight="1">
      <c r="A1" s="31" t="s">
        <v>90</v>
      </c>
      <c r="B1" s="31"/>
      <c r="C1" s="31"/>
      <c r="D1" s="31"/>
      <c r="E1" s="31"/>
    </row>
    <row r="2" spans="1:5" s="3" customFormat="1" ht="39.75" customHeight="1">
      <c r="A2" s="5" t="s">
        <v>77</v>
      </c>
      <c r="B2" s="5" t="s">
        <v>78</v>
      </c>
      <c r="C2" s="5" t="s">
        <v>79</v>
      </c>
      <c r="D2" s="5" t="s">
        <v>5</v>
      </c>
      <c r="E2" s="5" t="s">
        <v>31</v>
      </c>
    </row>
    <row r="3" spans="1:5" s="3" customFormat="1" ht="15">
      <c r="A3" s="11" t="s">
        <v>91</v>
      </c>
      <c r="B3" s="11" t="s">
        <v>9</v>
      </c>
      <c r="C3" s="11" t="s">
        <v>9</v>
      </c>
      <c r="D3" s="11" t="s">
        <v>12</v>
      </c>
      <c r="E3" s="12">
        <f>SUMPRODUCT(E4:E11,C4:C11)</f>
        <v>0</v>
      </c>
    </row>
    <row r="4" spans="1:5" ht="15">
      <c r="A4" s="9" t="s">
        <v>63</v>
      </c>
      <c r="B4" s="9"/>
      <c r="C4" s="10"/>
      <c r="D4" s="9"/>
      <c r="E4" s="6"/>
    </row>
    <row r="5" spans="1:5" ht="15">
      <c r="A5" s="9" t="s">
        <v>92</v>
      </c>
      <c r="B5" s="9" t="s">
        <v>82</v>
      </c>
      <c r="C5" s="10">
        <v>1</v>
      </c>
      <c r="D5" s="9" t="s">
        <v>65</v>
      </c>
      <c r="E5" s="6">
        <v>0</v>
      </c>
    </row>
    <row r="6" spans="1:5" ht="15">
      <c r="A6" s="9" t="s">
        <v>93</v>
      </c>
      <c r="B6" s="9" t="s">
        <v>82</v>
      </c>
      <c r="C6" s="10">
        <v>1</v>
      </c>
      <c r="D6" s="9" t="s">
        <v>65</v>
      </c>
      <c r="E6" s="6">
        <v>0</v>
      </c>
    </row>
    <row r="7" spans="1:5" ht="15">
      <c r="A7" s="9" t="s">
        <v>94</v>
      </c>
      <c r="B7" s="9" t="s">
        <v>82</v>
      </c>
      <c r="C7" s="10">
        <v>1</v>
      </c>
      <c r="D7" s="9" t="s">
        <v>65</v>
      </c>
      <c r="E7" s="6">
        <v>0</v>
      </c>
    </row>
    <row r="8" spans="1:5" ht="30">
      <c r="A8" s="9" t="s">
        <v>86</v>
      </c>
      <c r="B8" s="9" t="s">
        <v>82</v>
      </c>
      <c r="C8" s="10">
        <v>1</v>
      </c>
      <c r="D8" s="9" t="s">
        <v>65</v>
      </c>
      <c r="E8" s="6">
        <v>0</v>
      </c>
    </row>
    <row r="9" spans="1:5" ht="15">
      <c r="A9" s="9"/>
      <c r="B9" s="9"/>
      <c r="C9" s="10"/>
      <c r="D9" s="9"/>
      <c r="E9" s="6"/>
    </row>
    <row r="10" spans="1:5" ht="15">
      <c r="A10" s="9"/>
      <c r="B10" s="9"/>
      <c r="C10" s="10"/>
      <c r="D10" s="9"/>
      <c r="E10" s="6"/>
    </row>
    <row r="11" spans="1:5" ht="15">
      <c r="A11" s="9"/>
      <c r="B11" s="9"/>
      <c r="C11" s="10"/>
      <c r="D11" s="9"/>
      <c r="E11" s="6"/>
    </row>
    <row r="12" spans="1:5" s="3" customFormat="1" ht="15">
      <c r="A12" s="11" t="s">
        <v>95</v>
      </c>
      <c r="B12" s="11" t="s">
        <v>9</v>
      </c>
      <c r="C12" s="11" t="s">
        <v>9</v>
      </c>
      <c r="D12" s="11" t="s">
        <v>12</v>
      </c>
      <c r="E12" s="12">
        <f>SUMPRODUCT(E13:E20,C13:C20)</f>
        <v>0</v>
      </c>
    </row>
    <row r="13" spans="1:5" ht="15">
      <c r="A13" s="9" t="s">
        <v>63</v>
      </c>
      <c r="B13" s="9"/>
      <c r="C13" s="10"/>
      <c r="D13" s="9"/>
      <c r="E13" s="6"/>
    </row>
    <row r="14" spans="1:5" ht="15">
      <c r="A14" s="9" t="s">
        <v>92</v>
      </c>
      <c r="B14" s="9" t="s">
        <v>82</v>
      </c>
      <c r="C14" s="10">
        <v>1</v>
      </c>
      <c r="D14" s="9" t="s">
        <v>65</v>
      </c>
      <c r="E14" s="6">
        <v>0</v>
      </c>
    </row>
    <row r="15" spans="1:5" ht="15">
      <c r="A15" s="9" t="s">
        <v>93</v>
      </c>
      <c r="B15" s="9" t="s">
        <v>82</v>
      </c>
      <c r="C15" s="10">
        <v>1</v>
      </c>
      <c r="D15" s="9" t="s">
        <v>65</v>
      </c>
      <c r="E15" s="6">
        <v>0</v>
      </c>
    </row>
    <row r="16" spans="1:5" ht="15">
      <c r="A16" s="9" t="s">
        <v>94</v>
      </c>
      <c r="B16" s="9" t="s">
        <v>82</v>
      </c>
      <c r="C16" s="10">
        <v>1</v>
      </c>
      <c r="D16" s="9" t="s">
        <v>65</v>
      </c>
      <c r="E16" s="6">
        <v>0</v>
      </c>
    </row>
    <row r="17" spans="1:5" ht="30">
      <c r="A17" s="9" t="s">
        <v>86</v>
      </c>
      <c r="B17" s="9" t="s">
        <v>82</v>
      </c>
      <c r="C17" s="10">
        <v>1</v>
      </c>
      <c r="D17" s="9" t="s">
        <v>65</v>
      </c>
      <c r="E17" s="6">
        <v>0</v>
      </c>
    </row>
    <row r="18" spans="1:5" ht="15">
      <c r="A18" s="9"/>
      <c r="B18" s="9"/>
      <c r="C18" s="10"/>
      <c r="D18" s="9"/>
      <c r="E18" s="6"/>
    </row>
    <row r="19" spans="1:5" ht="15">
      <c r="A19" s="9"/>
      <c r="B19" s="9"/>
      <c r="C19" s="10"/>
      <c r="D19" s="9"/>
      <c r="E19" s="6"/>
    </row>
    <row r="20" spans="1:5" ht="15">
      <c r="A20" s="9"/>
      <c r="B20" s="9"/>
      <c r="C20" s="10"/>
      <c r="D20" s="9"/>
      <c r="E20" s="6"/>
    </row>
    <row r="21" spans="1:5" s="3" customFormat="1" ht="15">
      <c r="A21" s="11" t="s">
        <v>96</v>
      </c>
      <c r="B21" s="11" t="s">
        <v>9</v>
      </c>
      <c r="C21" s="11" t="s">
        <v>9</v>
      </c>
      <c r="D21" s="11" t="s">
        <v>12</v>
      </c>
      <c r="E21" s="12">
        <f>SUMPRODUCT(E22:E29,C22:C29)</f>
        <v>0</v>
      </c>
    </row>
    <row r="22" spans="1:5" ht="15">
      <c r="A22" s="9" t="s">
        <v>63</v>
      </c>
      <c r="B22" s="9"/>
      <c r="C22" s="10"/>
      <c r="D22" s="9"/>
      <c r="E22" s="6"/>
    </row>
    <row r="23" spans="1:5" ht="15">
      <c r="A23" s="9" t="s">
        <v>92</v>
      </c>
      <c r="B23" s="9" t="s">
        <v>82</v>
      </c>
      <c r="C23" s="10">
        <v>1</v>
      </c>
      <c r="D23" s="9" t="s">
        <v>65</v>
      </c>
      <c r="E23" s="6">
        <v>0</v>
      </c>
    </row>
    <row r="24" spans="1:5" ht="15">
      <c r="A24" s="9" t="s">
        <v>93</v>
      </c>
      <c r="B24" s="9" t="s">
        <v>82</v>
      </c>
      <c r="C24" s="10">
        <v>1</v>
      </c>
      <c r="D24" s="9" t="s">
        <v>65</v>
      </c>
      <c r="E24" s="6">
        <v>0</v>
      </c>
    </row>
    <row r="25" spans="1:5" ht="15">
      <c r="A25" s="9" t="s">
        <v>94</v>
      </c>
      <c r="B25" s="9" t="s">
        <v>82</v>
      </c>
      <c r="C25" s="10">
        <v>1</v>
      </c>
      <c r="D25" s="9" t="s">
        <v>65</v>
      </c>
      <c r="E25" s="6">
        <v>0</v>
      </c>
    </row>
    <row r="26" spans="1:5" ht="30">
      <c r="A26" s="9" t="s">
        <v>86</v>
      </c>
      <c r="B26" s="9" t="s">
        <v>82</v>
      </c>
      <c r="C26" s="10">
        <v>1</v>
      </c>
      <c r="D26" s="9" t="s">
        <v>65</v>
      </c>
      <c r="E26" s="6">
        <v>0</v>
      </c>
    </row>
    <row r="27" spans="1:5" ht="15">
      <c r="A27" s="9"/>
      <c r="B27" s="9"/>
      <c r="C27" s="10"/>
      <c r="D27" s="9"/>
      <c r="E27" s="6"/>
    </row>
    <row r="28" spans="1:5" ht="15">
      <c r="A28" s="9"/>
      <c r="B28" s="9"/>
      <c r="C28" s="10"/>
      <c r="D28" s="9"/>
      <c r="E28" s="6"/>
    </row>
    <row r="29" spans="1:5" ht="15">
      <c r="A29" s="9"/>
      <c r="B29" s="9"/>
      <c r="C29" s="10"/>
      <c r="D29" s="9"/>
      <c r="E29" s="6"/>
    </row>
    <row r="30" spans="1:5" s="3" customFormat="1" ht="15">
      <c r="A30" s="11" t="s">
        <v>97</v>
      </c>
      <c r="B30" s="11" t="s">
        <v>9</v>
      </c>
      <c r="C30" s="11" t="s">
        <v>9</v>
      </c>
      <c r="D30" s="11" t="s">
        <v>12</v>
      </c>
      <c r="E30" s="12">
        <f>SUMPRODUCT(E31:E38,C31:C38)</f>
        <v>0</v>
      </c>
    </row>
    <row r="31" spans="1:5" ht="15">
      <c r="A31" s="9" t="s">
        <v>63</v>
      </c>
      <c r="B31" s="9"/>
      <c r="C31" s="10"/>
      <c r="D31" s="9"/>
      <c r="E31" s="6"/>
    </row>
    <row r="32" spans="1:5" ht="15">
      <c r="A32" s="9" t="s">
        <v>92</v>
      </c>
      <c r="B32" s="9" t="s">
        <v>82</v>
      </c>
      <c r="C32" s="10">
        <v>1</v>
      </c>
      <c r="D32" s="9" t="s">
        <v>65</v>
      </c>
      <c r="E32" s="6">
        <v>0</v>
      </c>
    </row>
    <row r="33" spans="1:5" ht="15">
      <c r="A33" s="9" t="s">
        <v>93</v>
      </c>
      <c r="B33" s="9" t="s">
        <v>82</v>
      </c>
      <c r="C33" s="10">
        <v>1</v>
      </c>
      <c r="D33" s="9" t="s">
        <v>65</v>
      </c>
      <c r="E33" s="6">
        <v>0</v>
      </c>
    </row>
    <row r="34" spans="1:5" ht="15">
      <c r="A34" s="9" t="s">
        <v>94</v>
      </c>
      <c r="B34" s="9" t="s">
        <v>82</v>
      </c>
      <c r="C34" s="10">
        <v>1</v>
      </c>
      <c r="D34" s="9" t="s">
        <v>65</v>
      </c>
      <c r="E34" s="6">
        <v>0</v>
      </c>
    </row>
    <row r="35" spans="1:5" ht="30">
      <c r="A35" s="9" t="s">
        <v>86</v>
      </c>
      <c r="B35" s="9" t="s">
        <v>82</v>
      </c>
      <c r="C35" s="10">
        <v>1</v>
      </c>
      <c r="D35" s="9" t="s">
        <v>65</v>
      </c>
      <c r="E35" s="6">
        <v>0</v>
      </c>
    </row>
    <row r="36" spans="1:5" ht="15">
      <c r="A36" s="9"/>
      <c r="B36" s="9"/>
      <c r="C36" s="10"/>
      <c r="D36" s="9"/>
      <c r="E36" s="6"/>
    </row>
    <row r="37" spans="1:5" ht="15">
      <c r="A37" s="9"/>
      <c r="B37" s="9"/>
      <c r="C37" s="10"/>
      <c r="D37" s="9"/>
      <c r="E37" s="6"/>
    </row>
    <row r="38" spans="1:5" ht="15">
      <c r="A38" s="9"/>
      <c r="B38" s="9"/>
      <c r="C38" s="10"/>
      <c r="D38" s="9"/>
      <c r="E38" s="6"/>
    </row>
    <row r="39" spans="1:5" s="3" customFormat="1" ht="15">
      <c r="A39" s="11" t="s">
        <v>98</v>
      </c>
      <c r="B39" s="11" t="s">
        <v>9</v>
      </c>
      <c r="C39" s="11" t="s">
        <v>9</v>
      </c>
      <c r="D39" s="11" t="s">
        <v>12</v>
      </c>
      <c r="E39" s="12">
        <f>SUMPRODUCT(E40:E47,C40:C47)</f>
        <v>0</v>
      </c>
    </row>
    <row r="40" spans="1:5" ht="15">
      <c r="A40" s="9" t="s">
        <v>63</v>
      </c>
      <c r="B40" s="9"/>
      <c r="C40" s="10"/>
      <c r="D40" s="9"/>
      <c r="E40" s="6"/>
    </row>
    <row r="41" spans="1:5" ht="15">
      <c r="A41" s="9" t="s">
        <v>92</v>
      </c>
      <c r="B41" s="9" t="s">
        <v>82</v>
      </c>
      <c r="C41" s="10">
        <v>1</v>
      </c>
      <c r="D41" s="9" t="s">
        <v>65</v>
      </c>
      <c r="E41" s="6">
        <v>0</v>
      </c>
    </row>
    <row r="42" spans="1:5" ht="15">
      <c r="A42" s="9" t="s">
        <v>93</v>
      </c>
      <c r="B42" s="9" t="s">
        <v>82</v>
      </c>
      <c r="C42" s="10">
        <v>1</v>
      </c>
      <c r="D42" s="9" t="s">
        <v>65</v>
      </c>
      <c r="E42" s="6">
        <v>0</v>
      </c>
    </row>
    <row r="43" spans="1:5" ht="15">
      <c r="A43" s="9" t="s">
        <v>94</v>
      </c>
      <c r="B43" s="9" t="s">
        <v>82</v>
      </c>
      <c r="C43" s="10">
        <v>1</v>
      </c>
      <c r="D43" s="9" t="s">
        <v>65</v>
      </c>
      <c r="E43" s="6">
        <v>0</v>
      </c>
    </row>
    <row r="44" spans="1:5" ht="30">
      <c r="A44" s="9" t="s">
        <v>86</v>
      </c>
      <c r="B44" s="9" t="s">
        <v>82</v>
      </c>
      <c r="C44" s="10">
        <v>1</v>
      </c>
      <c r="D44" s="9" t="s">
        <v>65</v>
      </c>
      <c r="E44" s="6">
        <v>0</v>
      </c>
    </row>
    <row r="45" spans="1:5" ht="15">
      <c r="A45" s="9"/>
      <c r="B45" s="9"/>
      <c r="C45" s="10"/>
      <c r="D45" s="9"/>
      <c r="E45" s="6"/>
    </row>
    <row r="46" spans="1:5" ht="15">
      <c r="A46" s="9"/>
      <c r="B46" s="9"/>
      <c r="C46" s="10"/>
      <c r="D46" s="9"/>
      <c r="E46" s="6"/>
    </row>
    <row r="47" spans="1:5" ht="15">
      <c r="A47" s="9"/>
      <c r="B47" s="9"/>
      <c r="C47" s="10"/>
      <c r="D47" s="9"/>
      <c r="E47" s="6"/>
    </row>
    <row r="48" spans="1:5" s="3" customFormat="1" ht="30">
      <c r="A48" s="11" t="s">
        <v>170</v>
      </c>
      <c r="B48" s="11" t="s">
        <v>9</v>
      </c>
      <c r="C48" s="11" t="s">
        <v>9</v>
      </c>
      <c r="D48" s="11" t="s">
        <v>12</v>
      </c>
      <c r="E48" s="12">
        <f>SUMPRODUCT(E49:E62,C49:C62)</f>
        <v>0</v>
      </c>
    </row>
    <row r="49" spans="1:5" ht="15">
      <c r="A49" s="9"/>
      <c r="B49" s="9"/>
      <c r="C49" s="10"/>
      <c r="D49" s="9"/>
      <c r="E49" s="6"/>
    </row>
    <row r="50" spans="1:5" ht="15">
      <c r="A50" s="9"/>
      <c r="B50" s="9"/>
      <c r="C50" s="10"/>
      <c r="D50" s="9"/>
      <c r="E50" s="6"/>
    </row>
    <row r="51" spans="1:5" ht="15">
      <c r="A51" s="9"/>
      <c r="B51" s="9"/>
      <c r="C51" s="10"/>
      <c r="D51" s="9"/>
      <c r="E51" s="6"/>
    </row>
    <row r="52" spans="1:5" ht="15">
      <c r="A52" s="9"/>
      <c r="B52" s="9"/>
      <c r="C52" s="10"/>
      <c r="D52" s="9"/>
      <c r="E52" s="6"/>
    </row>
    <row r="53" spans="1:5" ht="15">
      <c r="A53" s="9"/>
      <c r="B53" s="9"/>
      <c r="C53" s="10"/>
      <c r="D53" s="9"/>
      <c r="E53" s="6"/>
    </row>
    <row r="54" spans="1:5" ht="15">
      <c r="A54" s="9"/>
      <c r="B54" s="9"/>
      <c r="C54" s="10"/>
      <c r="D54" s="9"/>
      <c r="E54" s="6"/>
    </row>
    <row r="55" spans="1:5" ht="15">
      <c r="A55" s="9"/>
      <c r="B55" s="9"/>
      <c r="C55" s="10"/>
      <c r="D55" s="9"/>
      <c r="E55" s="6"/>
    </row>
    <row r="56" spans="1:5" ht="15">
      <c r="A56" s="9"/>
      <c r="B56" s="9"/>
      <c r="C56" s="10"/>
      <c r="D56" s="9"/>
      <c r="E56" s="6"/>
    </row>
    <row r="57" spans="1:5" ht="15">
      <c r="A57" s="9"/>
      <c r="B57" s="9"/>
      <c r="C57" s="10"/>
      <c r="D57" s="9"/>
      <c r="E57" s="6"/>
    </row>
    <row r="58" spans="1:5" ht="15">
      <c r="A58" s="9"/>
      <c r="B58" s="9"/>
      <c r="C58" s="10"/>
      <c r="D58" s="9"/>
      <c r="E58" s="6"/>
    </row>
    <row r="59" spans="1:5" ht="15">
      <c r="A59" s="9"/>
      <c r="B59" s="9"/>
      <c r="C59" s="10"/>
      <c r="D59" s="9"/>
      <c r="E59" s="6"/>
    </row>
    <row r="60" spans="1:5" ht="15">
      <c r="A60" s="9"/>
      <c r="B60" s="9"/>
      <c r="C60" s="10"/>
      <c r="D60" s="9"/>
      <c r="E60" s="6"/>
    </row>
    <row r="61" spans="1:5" ht="15">
      <c r="A61" s="9"/>
      <c r="B61" s="9"/>
      <c r="C61" s="10"/>
      <c r="D61" s="9"/>
      <c r="E61" s="6"/>
    </row>
    <row r="62" spans="1:5" ht="15">
      <c r="A62" s="9"/>
      <c r="B62" s="9"/>
      <c r="C62" s="10"/>
      <c r="D62" s="9"/>
      <c r="E62" s="6"/>
    </row>
  </sheetData>
  <mergeCells count="1">
    <mergeCell ref="A1:E1"/>
  </mergeCells>
  <dataValidations count="1" xWindow="454" yWindow="501">
    <dataValidation type="list" allowBlank="1" showInputMessage="1" showErrorMessage="1" prompt="Vyberte, zda se jedná dodávku SW (licence) nebo HW. V případě, že položka obsahuje HW i SW, tak vyberte jaká část převládá. V případě, že není možné určit podíl HW a SW a není možné položky oddělit, vyberte možnost HW+SW." sqref="B4:B11 B13:B20 B22:B29 B31:B38 B40:B47 B49:B62">
      <formula1>"HW, SW, HW+SW"</formula1>
    </dataValidation>
  </dataValidations>
  <printOptions/>
  <pageMargins left="0.7086614173228347" right="0.7086614173228347" top="0.7874015748031497" bottom="0.7874015748031497" header="0.31496062992125984" footer="0.31496062992125984"/>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9C1EE-71A0-4E49-A9C6-3B05F71D9497}">
  <sheetPr>
    <pageSetUpPr fitToPage="1"/>
  </sheetPr>
  <dimension ref="A1:E34"/>
  <sheetViews>
    <sheetView showGridLines="0" zoomScale="120" zoomScaleNormal="120" workbookViewId="0" topLeftCell="A1">
      <pane ySplit="2" topLeftCell="A3" activePane="bottomLeft" state="frozen"/>
      <selection pane="bottomLeft" activeCell="A1" sqref="A1:E1"/>
    </sheetView>
  </sheetViews>
  <sheetFormatPr defaultColWidth="9.140625" defaultRowHeight="15"/>
  <cols>
    <col min="1" max="1" width="38.7109375" style="2" customWidth="1"/>
    <col min="2" max="4" width="10.7109375" style="2" customWidth="1"/>
    <col min="5" max="7" width="15.7109375" style="2" customWidth="1"/>
    <col min="8" max="16384" width="9.140625" style="2" customWidth="1"/>
  </cols>
  <sheetData>
    <row r="1" spans="1:5" ht="30" customHeight="1">
      <c r="A1" s="31" t="s">
        <v>99</v>
      </c>
      <c r="B1" s="31"/>
      <c r="C1" s="31"/>
      <c r="D1" s="31"/>
      <c r="E1" s="31"/>
    </row>
    <row r="2" spans="1:5" s="3" customFormat="1" ht="39.75" customHeight="1">
      <c r="A2" s="5" t="s">
        <v>77</v>
      </c>
      <c r="B2" s="5" t="s">
        <v>78</v>
      </c>
      <c r="C2" s="5" t="s">
        <v>100</v>
      </c>
      <c r="D2" s="5" t="s">
        <v>5</v>
      </c>
      <c r="E2" s="5" t="s">
        <v>31</v>
      </c>
    </row>
    <row r="3" spans="1:5" s="3" customFormat="1" ht="15">
      <c r="A3" s="11" t="s">
        <v>101</v>
      </c>
      <c r="B3" s="11" t="s">
        <v>9</v>
      </c>
      <c r="C3" s="11" t="s">
        <v>9</v>
      </c>
      <c r="D3" s="11" t="s">
        <v>13</v>
      </c>
      <c r="E3" s="12">
        <f>SUMPRODUCT(E4:E10,C4:C10)</f>
        <v>0</v>
      </c>
    </row>
    <row r="4" spans="1:5" ht="15">
      <c r="A4" s="9" t="s">
        <v>63</v>
      </c>
      <c r="B4" s="9"/>
      <c r="C4" s="10"/>
      <c r="D4" s="9"/>
      <c r="E4" s="6"/>
    </row>
    <row r="5" spans="1:5" ht="15">
      <c r="A5" s="9" t="s">
        <v>102</v>
      </c>
      <c r="B5" s="9" t="s">
        <v>82</v>
      </c>
      <c r="C5" s="10">
        <v>1</v>
      </c>
      <c r="D5" s="9" t="s">
        <v>13</v>
      </c>
      <c r="E5" s="6">
        <v>0</v>
      </c>
    </row>
    <row r="6" spans="1:5" ht="15">
      <c r="A6" s="9" t="s">
        <v>103</v>
      </c>
      <c r="B6" s="9" t="s">
        <v>82</v>
      </c>
      <c r="C6" s="10">
        <v>2</v>
      </c>
      <c r="D6" s="9" t="s">
        <v>65</v>
      </c>
      <c r="E6" s="6">
        <v>0</v>
      </c>
    </row>
    <row r="7" spans="1:5" ht="15">
      <c r="A7" s="9"/>
      <c r="B7" s="9"/>
      <c r="C7" s="10"/>
      <c r="D7" s="9"/>
      <c r="E7" s="6"/>
    </row>
    <row r="8" spans="1:5" ht="15">
      <c r="A8" s="9"/>
      <c r="B8" s="9"/>
      <c r="C8" s="10"/>
      <c r="D8" s="9"/>
      <c r="E8" s="6"/>
    </row>
    <row r="9" spans="1:5" ht="15">
      <c r="A9" s="9"/>
      <c r="B9" s="9"/>
      <c r="C9" s="10"/>
      <c r="D9" s="9"/>
      <c r="E9" s="6"/>
    </row>
    <row r="10" spans="1:5" ht="15">
      <c r="A10" s="9"/>
      <c r="B10" s="9"/>
      <c r="C10" s="10"/>
      <c r="D10" s="9"/>
      <c r="E10" s="6"/>
    </row>
    <row r="11" spans="1:5" s="3" customFormat="1" ht="15">
      <c r="A11" s="11" t="s">
        <v>104</v>
      </c>
      <c r="B11" s="11" t="s">
        <v>9</v>
      </c>
      <c r="C11" s="11" t="s">
        <v>9</v>
      </c>
      <c r="D11" s="11" t="s">
        <v>13</v>
      </c>
      <c r="E11" s="12">
        <f>SUMPRODUCT(E12:E18,C12:C18)</f>
        <v>0</v>
      </c>
    </row>
    <row r="12" spans="1:5" ht="15">
      <c r="A12" s="9" t="s">
        <v>63</v>
      </c>
      <c r="B12" s="9"/>
      <c r="C12" s="10"/>
      <c r="D12" s="9"/>
      <c r="E12" s="6"/>
    </row>
    <row r="13" spans="1:5" ht="15">
      <c r="A13" s="9" t="s">
        <v>102</v>
      </c>
      <c r="B13" s="9" t="s">
        <v>82</v>
      </c>
      <c r="C13" s="10">
        <v>1</v>
      </c>
      <c r="D13" s="9" t="s">
        <v>13</v>
      </c>
      <c r="E13" s="6">
        <v>0</v>
      </c>
    </row>
    <row r="14" spans="1:5" ht="15">
      <c r="A14" s="9" t="s">
        <v>103</v>
      </c>
      <c r="B14" s="9" t="s">
        <v>82</v>
      </c>
      <c r="C14" s="10">
        <v>2</v>
      </c>
      <c r="D14" s="9" t="s">
        <v>65</v>
      </c>
      <c r="E14" s="6">
        <v>0</v>
      </c>
    </row>
    <row r="15" spans="1:5" ht="15">
      <c r="A15" s="9"/>
      <c r="B15" s="9"/>
      <c r="C15" s="10"/>
      <c r="D15" s="9"/>
      <c r="E15" s="6"/>
    </row>
    <row r="16" spans="1:5" ht="15">
      <c r="A16" s="9"/>
      <c r="B16" s="9"/>
      <c r="C16" s="10"/>
      <c r="D16" s="9"/>
      <c r="E16" s="6"/>
    </row>
    <row r="17" spans="1:5" ht="15">
      <c r="A17" s="9"/>
      <c r="B17" s="9"/>
      <c r="C17" s="10"/>
      <c r="D17" s="9"/>
      <c r="E17" s="6"/>
    </row>
    <row r="18" spans="1:5" ht="15">
      <c r="A18" s="9"/>
      <c r="B18" s="9"/>
      <c r="C18" s="10"/>
      <c r="D18" s="9"/>
      <c r="E18" s="6"/>
    </row>
    <row r="19" spans="1:5" s="3" customFormat="1" ht="15">
      <c r="A19" s="11" t="s">
        <v>179</v>
      </c>
      <c r="B19" s="11" t="s">
        <v>9</v>
      </c>
      <c r="C19" s="11" t="s">
        <v>9</v>
      </c>
      <c r="D19" s="11" t="s">
        <v>12</v>
      </c>
      <c r="E19" s="12">
        <f>SUMPRODUCT(E20:E26,C20:C26)</f>
        <v>0</v>
      </c>
    </row>
    <row r="20" spans="1:5" ht="15">
      <c r="A20" s="9" t="s">
        <v>63</v>
      </c>
      <c r="B20" s="9"/>
      <c r="C20" s="10"/>
      <c r="D20" s="9"/>
      <c r="E20" s="6"/>
    </row>
    <row r="21" spans="1:5" ht="15">
      <c r="A21" s="9" t="s">
        <v>105</v>
      </c>
      <c r="B21" s="9" t="s">
        <v>82</v>
      </c>
      <c r="C21" s="10">
        <v>1</v>
      </c>
      <c r="D21" s="9" t="s">
        <v>65</v>
      </c>
      <c r="E21" s="6">
        <v>0</v>
      </c>
    </row>
    <row r="22" spans="1:5" ht="15">
      <c r="A22" s="9" t="s">
        <v>106</v>
      </c>
      <c r="B22" s="9" t="s">
        <v>82</v>
      </c>
      <c r="C22" s="10">
        <v>1</v>
      </c>
      <c r="D22" s="9" t="s">
        <v>12</v>
      </c>
      <c r="E22" s="6">
        <v>0</v>
      </c>
    </row>
    <row r="23" spans="1:5" ht="30">
      <c r="A23" s="9" t="s">
        <v>86</v>
      </c>
      <c r="B23" s="9" t="s">
        <v>82</v>
      </c>
      <c r="C23" s="10">
        <v>2</v>
      </c>
      <c r="D23" s="9" t="s">
        <v>12</v>
      </c>
      <c r="E23" s="6">
        <v>0</v>
      </c>
    </row>
    <row r="24" spans="1:5" ht="15">
      <c r="A24" s="9"/>
      <c r="B24" s="9"/>
      <c r="C24" s="10"/>
      <c r="D24" s="9"/>
      <c r="E24" s="6"/>
    </row>
    <row r="25" spans="1:5" ht="15">
      <c r="A25" s="9"/>
      <c r="B25" s="9"/>
      <c r="C25" s="10"/>
      <c r="D25" s="9"/>
      <c r="E25" s="6"/>
    </row>
    <row r="26" spans="1:5" ht="15">
      <c r="A26" s="9"/>
      <c r="B26" s="9"/>
      <c r="C26" s="10"/>
      <c r="D26" s="9"/>
      <c r="E26" s="6"/>
    </row>
    <row r="27" spans="1:5" s="3" customFormat="1" ht="15">
      <c r="A27" s="11" t="s">
        <v>180</v>
      </c>
      <c r="B27" s="11" t="s">
        <v>9</v>
      </c>
      <c r="C27" s="11" t="s">
        <v>9</v>
      </c>
      <c r="D27" s="11" t="s">
        <v>12</v>
      </c>
      <c r="E27" s="12">
        <f>SUMPRODUCT(E28:E34,C28:C34)</f>
        <v>0</v>
      </c>
    </row>
    <row r="28" spans="1:5" ht="15">
      <c r="A28" s="9" t="s">
        <v>63</v>
      </c>
      <c r="B28" s="9"/>
      <c r="C28" s="10"/>
      <c r="D28" s="9"/>
      <c r="E28" s="6"/>
    </row>
    <row r="29" spans="1:5" ht="15">
      <c r="A29" s="9" t="s">
        <v>105</v>
      </c>
      <c r="B29" s="9" t="s">
        <v>82</v>
      </c>
      <c r="C29" s="10">
        <v>1</v>
      </c>
      <c r="D29" s="9" t="s">
        <v>65</v>
      </c>
      <c r="E29" s="6">
        <v>0</v>
      </c>
    </row>
    <row r="30" spans="1:5" ht="15">
      <c r="A30" s="9" t="s">
        <v>106</v>
      </c>
      <c r="B30" s="9" t="s">
        <v>82</v>
      </c>
      <c r="C30" s="10">
        <v>1</v>
      </c>
      <c r="D30" s="9" t="s">
        <v>12</v>
      </c>
      <c r="E30" s="6">
        <v>0</v>
      </c>
    </row>
    <row r="31" spans="1:5" ht="30">
      <c r="A31" s="9" t="s">
        <v>86</v>
      </c>
      <c r="B31" s="9" t="s">
        <v>82</v>
      </c>
      <c r="C31" s="10">
        <v>2</v>
      </c>
      <c r="D31" s="9" t="s">
        <v>12</v>
      </c>
      <c r="E31" s="6">
        <v>0</v>
      </c>
    </row>
    <row r="32" spans="1:5" ht="15">
      <c r="A32" s="9"/>
      <c r="B32" s="9"/>
      <c r="C32" s="10"/>
      <c r="D32" s="9"/>
      <c r="E32" s="6"/>
    </row>
    <row r="33" spans="1:5" ht="15">
      <c r="A33" s="9"/>
      <c r="B33" s="9"/>
      <c r="C33" s="10"/>
      <c r="D33" s="9"/>
      <c r="E33" s="6"/>
    </row>
    <row r="34" spans="1:5" ht="15">
      <c r="A34" s="9"/>
      <c r="B34" s="9"/>
      <c r="C34" s="10"/>
      <c r="D34" s="9"/>
      <c r="E34" s="6"/>
    </row>
  </sheetData>
  <mergeCells count="1">
    <mergeCell ref="A1:E1"/>
  </mergeCells>
  <dataValidations count="1">
    <dataValidation type="list" allowBlank="1" showInputMessage="1" showErrorMessage="1" prompt="Vyberte, zda se jedná dodávku SW (licence) nebo HW. V případě, že položka obsahuje HW i SW, tak vyberte jaká část převládá. V případě, že není možné určit podíl HW a SW a není možné položky oddělit, vyberte možnost HW+SW." sqref="B4:B10 B12:B18 B20:B26 B28:B34">
      <formula1>"HW, SW, HW+SW"</formula1>
    </dataValidation>
  </dataValidations>
  <printOptions/>
  <pageMargins left="0.7086614173228347" right="0.7086614173228347" top="0.7874015748031497" bottom="0.7874015748031497" header="0.31496062992125984" footer="0.31496062992125984"/>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1256C-3668-42A5-B3BF-FED4EB79D5E4}">
  <sheetPr>
    <pageSetUpPr fitToPage="1"/>
  </sheetPr>
  <dimension ref="A1:E50"/>
  <sheetViews>
    <sheetView showGridLines="0" zoomScale="120" zoomScaleNormal="120" workbookViewId="0" topLeftCell="A1">
      <pane ySplit="2" topLeftCell="A3" activePane="bottomLeft" state="frozen"/>
      <selection pane="bottomLeft" activeCell="A15" sqref="A15"/>
    </sheetView>
  </sheetViews>
  <sheetFormatPr defaultColWidth="9.140625" defaultRowHeight="15"/>
  <cols>
    <col min="1" max="1" width="38.7109375" style="2" customWidth="1"/>
    <col min="2" max="4" width="10.7109375" style="2" customWidth="1"/>
    <col min="5" max="7" width="15.7109375" style="2" customWidth="1"/>
    <col min="8" max="16384" width="9.140625" style="2" customWidth="1"/>
  </cols>
  <sheetData>
    <row r="1" spans="1:5" ht="30" customHeight="1">
      <c r="A1" s="31" t="s">
        <v>171</v>
      </c>
      <c r="B1" s="31"/>
      <c r="C1" s="31"/>
      <c r="D1" s="31"/>
      <c r="E1" s="31"/>
    </row>
    <row r="2" spans="1:5" s="3" customFormat="1" ht="39.75" customHeight="1">
      <c r="A2" s="5" t="s">
        <v>77</v>
      </c>
      <c r="B2" s="5" t="s">
        <v>78</v>
      </c>
      <c r="C2" s="5" t="s">
        <v>79</v>
      </c>
      <c r="D2" s="5" t="s">
        <v>5</v>
      </c>
      <c r="E2" s="5" t="s">
        <v>31</v>
      </c>
    </row>
    <row r="3" spans="1:5" s="3" customFormat="1" ht="15">
      <c r="A3" s="11" t="s">
        <v>107</v>
      </c>
      <c r="B3" s="11" t="s">
        <v>9</v>
      </c>
      <c r="C3" s="11" t="s">
        <v>9</v>
      </c>
      <c r="D3" s="11" t="s">
        <v>12</v>
      </c>
      <c r="E3" s="12">
        <f>SUMPRODUCT(E4:E18,C4:C18)</f>
        <v>0</v>
      </c>
    </row>
    <row r="4" spans="1:5" ht="15">
      <c r="A4" s="9" t="s">
        <v>63</v>
      </c>
      <c r="B4" s="9"/>
      <c r="C4" s="9"/>
      <c r="D4" s="9"/>
      <c r="E4" s="6"/>
    </row>
    <row r="5" spans="1:5" ht="15">
      <c r="A5" s="9" t="s">
        <v>108</v>
      </c>
      <c r="B5" s="9" t="s">
        <v>109</v>
      </c>
      <c r="C5" s="9">
        <v>1</v>
      </c>
      <c r="D5" s="9" t="s">
        <v>65</v>
      </c>
      <c r="E5" s="6">
        <v>0</v>
      </c>
    </row>
    <row r="6" spans="1:5" ht="15">
      <c r="A6" s="9" t="s">
        <v>110</v>
      </c>
      <c r="B6" s="9" t="s">
        <v>82</v>
      </c>
      <c r="C6" s="9">
        <v>1</v>
      </c>
      <c r="D6" s="9" t="s">
        <v>65</v>
      </c>
      <c r="E6" s="6">
        <v>0</v>
      </c>
    </row>
    <row r="7" spans="1:5" ht="30">
      <c r="A7" s="9" t="s">
        <v>111</v>
      </c>
      <c r="B7" s="9" t="s">
        <v>82</v>
      </c>
      <c r="C7" s="9">
        <v>1</v>
      </c>
      <c r="D7" s="9" t="s">
        <v>65</v>
      </c>
      <c r="E7" s="6">
        <v>0</v>
      </c>
    </row>
    <row r="8" spans="1:5" ht="30">
      <c r="A8" s="9" t="s">
        <v>112</v>
      </c>
      <c r="B8" s="9" t="s">
        <v>82</v>
      </c>
      <c r="C8" s="9">
        <v>1</v>
      </c>
      <c r="D8" s="9" t="s">
        <v>65</v>
      </c>
      <c r="E8" s="6">
        <v>0</v>
      </c>
    </row>
    <row r="9" spans="1:5" ht="15">
      <c r="A9" s="9" t="s">
        <v>113</v>
      </c>
      <c r="B9" s="9" t="s">
        <v>82</v>
      </c>
      <c r="C9" s="9">
        <v>1</v>
      </c>
      <c r="D9" s="9" t="s">
        <v>65</v>
      </c>
      <c r="E9" s="6">
        <v>0</v>
      </c>
    </row>
    <row r="10" spans="1:5" ht="15">
      <c r="A10" s="9" t="s">
        <v>114</v>
      </c>
      <c r="B10" s="9" t="s">
        <v>82</v>
      </c>
      <c r="C10" s="9">
        <v>1</v>
      </c>
      <c r="D10" s="9" t="s">
        <v>65</v>
      </c>
      <c r="E10" s="6">
        <v>0</v>
      </c>
    </row>
    <row r="11" spans="1:5" ht="15">
      <c r="A11" s="9" t="s">
        <v>115</v>
      </c>
      <c r="B11" s="9" t="s">
        <v>82</v>
      </c>
      <c r="C11" s="9">
        <v>1</v>
      </c>
      <c r="D11" s="9" t="s">
        <v>65</v>
      </c>
      <c r="E11" s="6">
        <v>0</v>
      </c>
    </row>
    <row r="12" spans="1:5" ht="30">
      <c r="A12" s="9" t="s">
        <v>116</v>
      </c>
      <c r="B12" s="9" t="s">
        <v>82</v>
      </c>
      <c r="C12" s="9">
        <v>1</v>
      </c>
      <c r="D12" s="9" t="s">
        <v>65</v>
      </c>
      <c r="E12" s="6">
        <v>0</v>
      </c>
    </row>
    <row r="13" spans="1:5" ht="15">
      <c r="A13" s="9" t="s">
        <v>117</v>
      </c>
      <c r="B13" s="9" t="s">
        <v>82</v>
      </c>
      <c r="C13" s="9">
        <v>1</v>
      </c>
      <c r="D13" s="9" t="s">
        <v>65</v>
      </c>
      <c r="E13" s="6">
        <v>0</v>
      </c>
    </row>
    <row r="14" spans="1:5" ht="30">
      <c r="A14" s="9" t="s">
        <v>118</v>
      </c>
      <c r="B14" s="9" t="s">
        <v>88</v>
      </c>
      <c r="C14" s="9">
        <v>1</v>
      </c>
      <c r="D14" s="9" t="s">
        <v>65</v>
      </c>
      <c r="E14" s="6">
        <v>0</v>
      </c>
    </row>
    <row r="15" spans="1:5" ht="30">
      <c r="A15" s="9" t="s">
        <v>184</v>
      </c>
      <c r="B15" s="9" t="s">
        <v>82</v>
      </c>
      <c r="C15" s="9">
        <f>1/25</f>
        <v>0.04</v>
      </c>
      <c r="D15" s="9" t="s">
        <v>65</v>
      </c>
      <c r="E15" s="6">
        <v>0</v>
      </c>
    </row>
    <row r="16" spans="1:5" ht="15">
      <c r="A16" s="9"/>
      <c r="B16" s="9"/>
      <c r="C16" s="9"/>
      <c r="D16" s="9"/>
      <c r="E16" s="6"/>
    </row>
    <row r="17" spans="1:5" ht="15">
      <c r="A17" s="9"/>
      <c r="B17" s="9"/>
      <c r="C17" s="9"/>
      <c r="D17" s="9"/>
      <c r="E17" s="6"/>
    </row>
    <row r="18" spans="1:5" ht="15">
      <c r="A18" s="9"/>
      <c r="B18" s="9"/>
      <c r="C18" s="9"/>
      <c r="D18" s="9"/>
      <c r="E18" s="6"/>
    </row>
    <row r="19" spans="1:5" s="3" customFormat="1" ht="30">
      <c r="A19" s="11" t="s">
        <v>119</v>
      </c>
      <c r="B19" s="11" t="s">
        <v>9</v>
      </c>
      <c r="C19" s="11" t="s">
        <v>9</v>
      </c>
      <c r="D19" s="11" t="s">
        <v>12</v>
      </c>
      <c r="E19" s="12">
        <f>SUMPRODUCT(E20:E34,C20:C34)</f>
        <v>0</v>
      </c>
    </row>
    <row r="20" spans="1:5" ht="15">
      <c r="A20" s="9" t="s">
        <v>63</v>
      </c>
      <c r="B20" s="9"/>
      <c r="C20" s="9"/>
      <c r="D20" s="9"/>
      <c r="E20" s="6"/>
    </row>
    <row r="21" spans="1:5" ht="15">
      <c r="A21" s="9" t="s">
        <v>108</v>
      </c>
      <c r="B21" s="9" t="s">
        <v>109</v>
      </c>
      <c r="C21" s="9">
        <v>1</v>
      </c>
      <c r="D21" s="9" t="s">
        <v>65</v>
      </c>
      <c r="E21" s="6">
        <v>0</v>
      </c>
    </row>
    <row r="22" spans="1:5" ht="15">
      <c r="A22" s="9" t="s">
        <v>110</v>
      </c>
      <c r="B22" s="9" t="s">
        <v>82</v>
      </c>
      <c r="C22" s="9">
        <v>1</v>
      </c>
      <c r="D22" s="9" t="s">
        <v>65</v>
      </c>
      <c r="E22" s="6">
        <v>0</v>
      </c>
    </row>
    <row r="23" spans="1:5" ht="30">
      <c r="A23" s="9" t="s">
        <v>111</v>
      </c>
      <c r="B23" s="9" t="s">
        <v>82</v>
      </c>
      <c r="C23" s="9">
        <v>1</v>
      </c>
      <c r="D23" s="9" t="s">
        <v>65</v>
      </c>
      <c r="E23" s="6">
        <v>0</v>
      </c>
    </row>
    <row r="24" spans="1:5" ht="30">
      <c r="A24" s="9" t="s">
        <v>112</v>
      </c>
      <c r="B24" s="9" t="s">
        <v>82</v>
      </c>
      <c r="C24" s="9">
        <v>1</v>
      </c>
      <c r="D24" s="9" t="s">
        <v>65</v>
      </c>
      <c r="E24" s="6">
        <v>0</v>
      </c>
    </row>
    <row r="25" spans="1:5" ht="15">
      <c r="A25" s="9" t="s">
        <v>113</v>
      </c>
      <c r="B25" s="9" t="s">
        <v>82</v>
      </c>
      <c r="C25" s="9">
        <v>1</v>
      </c>
      <c r="D25" s="9" t="s">
        <v>65</v>
      </c>
      <c r="E25" s="6">
        <v>0</v>
      </c>
    </row>
    <row r="26" spans="1:5" ht="15">
      <c r="A26" s="9" t="s">
        <v>114</v>
      </c>
      <c r="B26" s="9" t="s">
        <v>82</v>
      </c>
      <c r="C26" s="9">
        <v>1</v>
      </c>
      <c r="D26" s="9" t="s">
        <v>65</v>
      </c>
      <c r="E26" s="6">
        <v>0</v>
      </c>
    </row>
    <row r="27" spans="1:5" ht="15">
      <c r="A27" s="9" t="s">
        <v>115</v>
      </c>
      <c r="B27" s="9" t="s">
        <v>82</v>
      </c>
      <c r="C27" s="9">
        <v>1</v>
      </c>
      <c r="D27" s="9" t="s">
        <v>65</v>
      </c>
      <c r="E27" s="6">
        <v>0</v>
      </c>
    </row>
    <row r="28" spans="1:5" ht="30">
      <c r="A28" s="9" t="s">
        <v>116</v>
      </c>
      <c r="B28" s="9" t="s">
        <v>82</v>
      </c>
      <c r="C28" s="9">
        <v>1</v>
      </c>
      <c r="D28" s="9" t="s">
        <v>65</v>
      </c>
      <c r="E28" s="6">
        <v>0</v>
      </c>
    </row>
    <row r="29" spans="1:5" ht="15">
      <c r="A29" s="9" t="s">
        <v>117</v>
      </c>
      <c r="B29" s="9" t="s">
        <v>82</v>
      </c>
      <c r="C29" s="9">
        <v>1</v>
      </c>
      <c r="D29" s="9" t="s">
        <v>65</v>
      </c>
      <c r="E29" s="6">
        <v>0</v>
      </c>
    </row>
    <row r="30" spans="1:5" ht="30">
      <c r="A30" s="9" t="s">
        <v>118</v>
      </c>
      <c r="B30" s="9" t="s">
        <v>88</v>
      </c>
      <c r="C30" s="9">
        <v>1</v>
      </c>
      <c r="D30" s="9" t="s">
        <v>65</v>
      </c>
      <c r="E30" s="6">
        <v>0</v>
      </c>
    </row>
    <row r="31" spans="1:5" ht="30">
      <c r="A31" s="9" t="s">
        <v>184</v>
      </c>
      <c r="B31" s="9" t="s">
        <v>82</v>
      </c>
      <c r="C31" s="9">
        <f>1/25</f>
        <v>0.04</v>
      </c>
      <c r="D31" s="9" t="s">
        <v>65</v>
      </c>
      <c r="E31" s="6">
        <v>0</v>
      </c>
    </row>
    <row r="32" spans="1:5" ht="15">
      <c r="A32" s="9"/>
      <c r="B32" s="9"/>
      <c r="C32" s="9"/>
      <c r="D32" s="9"/>
      <c r="E32" s="6"/>
    </row>
    <row r="33" spans="1:5" ht="15">
      <c r="A33" s="9"/>
      <c r="B33" s="9"/>
      <c r="C33" s="9"/>
      <c r="D33" s="9"/>
      <c r="E33" s="6"/>
    </row>
    <row r="34" spans="1:5" ht="15">
      <c r="A34" s="9"/>
      <c r="B34" s="9"/>
      <c r="C34" s="9"/>
      <c r="D34" s="9"/>
      <c r="E34" s="6"/>
    </row>
    <row r="35" spans="1:5" s="3" customFormat="1" ht="30">
      <c r="A35" s="11" t="s">
        <v>120</v>
      </c>
      <c r="B35" s="11" t="s">
        <v>9</v>
      </c>
      <c r="C35" s="11" t="s">
        <v>9</v>
      </c>
      <c r="D35" s="11" t="s">
        <v>12</v>
      </c>
      <c r="E35" s="12">
        <f>SUMPRODUCT(E36:E50,C36:C50)</f>
        <v>0</v>
      </c>
    </row>
    <row r="36" spans="1:5" ht="15">
      <c r="A36" s="9" t="s">
        <v>63</v>
      </c>
      <c r="B36" s="9"/>
      <c r="C36" s="9"/>
      <c r="D36" s="9"/>
      <c r="E36" s="6"/>
    </row>
    <row r="37" spans="1:5" ht="15">
      <c r="A37" s="9" t="s">
        <v>108</v>
      </c>
      <c r="B37" s="9" t="s">
        <v>109</v>
      </c>
      <c r="C37" s="9">
        <v>1</v>
      </c>
      <c r="D37" s="9" t="s">
        <v>65</v>
      </c>
      <c r="E37" s="6">
        <v>0</v>
      </c>
    </row>
    <row r="38" spans="1:5" ht="15">
      <c r="A38" s="9" t="s">
        <v>110</v>
      </c>
      <c r="B38" s="9" t="s">
        <v>82</v>
      </c>
      <c r="C38" s="9">
        <v>1</v>
      </c>
      <c r="D38" s="9" t="s">
        <v>65</v>
      </c>
      <c r="E38" s="6">
        <v>0</v>
      </c>
    </row>
    <row r="39" spans="1:5" ht="30">
      <c r="A39" s="9" t="s">
        <v>111</v>
      </c>
      <c r="B39" s="9" t="s">
        <v>82</v>
      </c>
      <c r="C39" s="9">
        <v>1</v>
      </c>
      <c r="D39" s="9" t="s">
        <v>65</v>
      </c>
      <c r="E39" s="6">
        <v>0</v>
      </c>
    </row>
    <row r="40" spans="1:5" ht="30">
      <c r="A40" s="9" t="s">
        <v>112</v>
      </c>
      <c r="B40" s="9" t="s">
        <v>82</v>
      </c>
      <c r="C40" s="9">
        <v>1</v>
      </c>
      <c r="D40" s="9" t="s">
        <v>65</v>
      </c>
      <c r="E40" s="6">
        <v>0</v>
      </c>
    </row>
    <row r="41" spans="1:5" ht="15">
      <c r="A41" s="9" t="s">
        <v>113</v>
      </c>
      <c r="B41" s="9" t="s">
        <v>82</v>
      </c>
      <c r="C41" s="9">
        <v>1</v>
      </c>
      <c r="D41" s="9" t="s">
        <v>65</v>
      </c>
      <c r="E41" s="6">
        <v>0</v>
      </c>
    </row>
    <row r="42" spans="1:5" ht="15">
      <c r="A42" s="9" t="s">
        <v>114</v>
      </c>
      <c r="B42" s="9" t="s">
        <v>82</v>
      </c>
      <c r="C42" s="9">
        <v>1</v>
      </c>
      <c r="D42" s="9" t="s">
        <v>65</v>
      </c>
      <c r="E42" s="6">
        <v>0</v>
      </c>
    </row>
    <row r="43" spans="1:5" ht="15">
      <c r="A43" s="9" t="s">
        <v>115</v>
      </c>
      <c r="B43" s="9" t="s">
        <v>82</v>
      </c>
      <c r="C43" s="9">
        <v>1</v>
      </c>
      <c r="D43" s="9" t="s">
        <v>65</v>
      </c>
      <c r="E43" s="6">
        <v>0</v>
      </c>
    </row>
    <row r="44" spans="1:5" ht="30">
      <c r="A44" s="9" t="s">
        <v>116</v>
      </c>
      <c r="B44" s="9" t="s">
        <v>82</v>
      </c>
      <c r="C44" s="9">
        <v>1</v>
      </c>
      <c r="D44" s="9" t="s">
        <v>65</v>
      </c>
      <c r="E44" s="6">
        <v>0</v>
      </c>
    </row>
    <row r="45" spans="1:5" ht="15">
      <c r="A45" s="9" t="s">
        <v>117</v>
      </c>
      <c r="B45" s="9" t="s">
        <v>82</v>
      </c>
      <c r="C45" s="9">
        <v>1</v>
      </c>
      <c r="D45" s="9" t="s">
        <v>65</v>
      </c>
      <c r="E45" s="6">
        <v>0</v>
      </c>
    </row>
    <row r="46" spans="1:5" ht="30">
      <c r="A46" s="9" t="s">
        <v>118</v>
      </c>
      <c r="B46" s="9" t="s">
        <v>88</v>
      </c>
      <c r="C46" s="9">
        <v>1</v>
      </c>
      <c r="D46" s="9" t="s">
        <v>65</v>
      </c>
      <c r="E46" s="6">
        <v>0</v>
      </c>
    </row>
    <row r="47" spans="1:5" ht="30">
      <c r="A47" s="9" t="s">
        <v>184</v>
      </c>
      <c r="B47" s="9" t="s">
        <v>82</v>
      </c>
      <c r="C47" s="9">
        <f>1/25</f>
        <v>0.04</v>
      </c>
      <c r="D47" s="9" t="s">
        <v>65</v>
      </c>
      <c r="E47" s="6">
        <v>0</v>
      </c>
    </row>
    <row r="48" spans="1:5" ht="15">
      <c r="A48" s="9"/>
      <c r="B48" s="9"/>
      <c r="C48" s="9"/>
      <c r="D48" s="9"/>
      <c r="E48" s="6"/>
    </row>
    <row r="49" spans="1:5" ht="15">
      <c r="A49" s="9"/>
      <c r="B49" s="9"/>
      <c r="C49" s="9"/>
      <c r="D49" s="9"/>
      <c r="E49" s="6"/>
    </row>
    <row r="50" spans="1:5" ht="15">
      <c r="A50" s="9"/>
      <c r="B50" s="9"/>
      <c r="C50" s="9"/>
      <c r="D50" s="9"/>
      <c r="E50" s="6"/>
    </row>
  </sheetData>
  <mergeCells count="1">
    <mergeCell ref="A1:E1"/>
  </mergeCells>
  <dataValidations count="1">
    <dataValidation type="list" allowBlank="1" showInputMessage="1" showErrorMessage="1" prompt="Vyberte, zda se jedná dodávku SW (licence) nebo HW. V případě, že položka obsahuje HW i SW, tak vyberte jaká část převládá. V případě, že není možné určit podíl HW a SW a není možné položky oddělit, vyberte možnost HW+SW." sqref="B4:B18 B20:B34 B36:B50">
      <formula1>"HW, SW, HW+SW"</formula1>
    </dataValidation>
  </dataValidations>
  <printOptions/>
  <pageMargins left="0.7086614173228347" right="0.7086614173228347" top="0.7874015748031497" bottom="0.7874015748031497" header="0.31496062992125984" footer="0.31496062992125984"/>
  <pageSetup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EA8D6-4688-427D-B99C-3BEA0FA6C863}">
  <sheetPr>
    <pageSetUpPr fitToPage="1"/>
  </sheetPr>
  <dimension ref="A1:E23"/>
  <sheetViews>
    <sheetView showGridLines="0" zoomScale="120" zoomScaleNormal="120" workbookViewId="0" topLeftCell="A1">
      <pane ySplit="2" topLeftCell="A3" activePane="bottomLeft" state="frozen"/>
      <selection pane="bottomLeft" activeCell="A1" sqref="A1:E1"/>
    </sheetView>
  </sheetViews>
  <sheetFormatPr defaultColWidth="9.140625" defaultRowHeight="15"/>
  <cols>
    <col min="1" max="1" width="38.7109375" style="2" customWidth="1"/>
    <col min="2" max="4" width="10.7109375" style="2" customWidth="1"/>
    <col min="5" max="7" width="15.7109375" style="2" customWidth="1"/>
    <col min="8" max="16384" width="9.140625" style="2" customWidth="1"/>
  </cols>
  <sheetData>
    <row r="1" spans="1:5" ht="30" customHeight="1">
      <c r="A1" s="31" t="s">
        <v>172</v>
      </c>
      <c r="B1" s="31"/>
      <c r="C1" s="31"/>
      <c r="D1" s="31"/>
      <c r="E1" s="31"/>
    </row>
    <row r="2" spans="1:5" s="3" customFormat="1" ht="39.75" customHeight="1">
      <c r="A2" s="5" t="s">
        <v>77</v>
      </c>
      <c r="B2" s="5" t="s">
        <v>78</v>
      </c>
      <c r="C2" s="5" t="s">
        <v>79</v>
      </c>
      <c r="D2" s="5" t="s">
        <v>5</v>
      </c>
      <c r="E2" s="5" t="s">
        <v>31</v>
      </c>
    </row>
    <row r="3" spans="1:5" s="3" customFormat="1" ht="15">
      <c r="A3" s="11" t="s">
        <v>121</v>
      </c>
      <c r="B3" s="11" t="s">
        <v>9</v>
      </c>
      <c r="C3" s="11" t="s">
        <v>9</v>
      </c>
      <c r="D3" s="11" t="s">
        <v>12</v>
      </c>
      <c r="E3" s="12">
        <f>SUMPRODUCT(E4:E23,C4:C23)</f>
        <v>0</v>
      </c>
    </row>
    <row r="4" spans="1:5" ht="15">
      <c r="A4" s="9" t="s">
        <v>63</v>
      </c>
      <c r="B4" s="9"/>
      <c r="C4" s="10"/>
      <c r="D4" s="9"/>
      <c r="E4" s="6"/>
    </row>
    <row r="5" spans="1:5" ht="15">
      <c r="A5" s="9" t="s">
        <v>108</v>
      </c>
      <c r="B5" s="9" t="s">
        <v>109</v>
      </c>
      <c r="C5" s="10">
        <v>1</v>
      </c>
      <c r="D5" s="9" t="s">
        <v>65</v>
      </c>
      <c r="E5" s="6">
        <v>0</v>
      </c>
    </row>
    <row r="6" spans="1:5" ht="15">
      <c r="A6" s="9" t="s">
        <v>153</v>
      </c>
      <c r="B6" s="9" t="s">
        <v>82</v>
      </c>
      <c r="C6" s="10">
        <v>1</v>
      </c>
      <c r="D6" s="9" t="s">
        <v>65</v>
      </c>
      <c r="E6" s="6">
        <v>0</v>
      </c>
    </row>
    <row r="7" spans="1:5" ht="15">
      <c r="A7" s="9" t="s">
        <v>154</v>
      </c>
      <c r="B7" s="9" t="s">
        <v>82</v>
      </c>
      <c r="C7" s="10">
        <v>1</v>
      </c>
      <c r="D7" s="9" t="s">
        <v>65</v>
      </c>
      <c r="E7" s="6">
        <v>0</v>
      </c>
    </row>
    <row r="8" spans="1:5" ht="15">
      <c r="A8" s="9" t="s">
        <v>122</v>
      </c>
      <c r="B8" s="9" t="s">
        <v>82</v>
      </c>
      <c r="C8" s="10">
        <v>1</v>
      </c>
      <c r="D8" s="9" t="s">
        <v>65</v>
      </c>
      <c r="E8" s="6">
        <v>0</v>
      </c>
    </row>
    <row r="9" spans="1:5" ht="30">
      <c r="A9" s="9" t="s">
        <v>118</v>
      </c>
      <c r="B9" s="9" t="s">
        <v>88</v>
      </c>
      <c r="C9" s="10">
        <v>1</v>
      </c>
      <c r="D9" s="9" t="s">
        <v>65</v>
      </c>
      <c r="E9" s="6">
        <v>0</v>
      </c>
    </row>
    <row r="10" spans="1:5" ht="30">
      <c r="A10" s="9" t="s">
        <v>187</v>
      </c>
      <c r="B10" s="9" t="s">
        <v>82</v>
      </c>
      <c r="C10" s="10">
        <v>1</v>
      </c>
      <c r="D10" s="9" t="s">
        <v>65</v>
      </c>
      <c r="E10" s="6">
        <v>0</v>
      </c>
    </row>
    <row r="11" spans="1:5" ht="15">
      <c r="A11" s="9"/>
      <c r="B11" s="9"/>
      <c r="C11" s="10"/>
      <c r="D11" s="9"/>
      <c r="E11" s="6"/>
    </row>
    <row r="12" spans="1:5" ht="15">
      <c r="A12" s="9"/>
      <c r="B12" s="9"/>
      <c r="C12" s="10"/>
      <c r="D12" s="9"/>
      <c r="E12" s="6"/>
    </row>
    <row r="13" spans="1:5" ht="15">
      <c r="A13" s="9"/>
      <c r="B13" s="9"/>
      <c r="C13" s="10"/>
      <c r="D13" s="9"/>
      <c r="E13" s="6"/>
    </row>
    <row r="14" spans="1:5" ht="15">
      <c r="A14" s="9"/>
      <c r="B14" s="9"/>
      <c r="C14" s="10"/>
      <c r="D14" s="9"/>
      <c r="E14" s="6"/>
    </row>
    <row r="15" spans="1:5" ht="15">
      <c r="A15" s="9"/>
      <c r="B15" s="9"/>
      <c r="C15" s="10"/>
      <c r="D15" s="9"/>
      <c r="E15" s="6"/>
    </row>
    <row r="16" spans="1:5" ht="15">
      <c r="A16" s="9"/>
      <c r="B16" s="9"/>
      <c r="C16" s="10"/>
      <c r="D16" s="9"/>
      <c r="E16" s="6"/>
    </row>
    <row r="17" spans="1:5" ht="15">
      <c r="A17" s="9"/>
      <c r="B17" s="9"/>
      <c r="C17" s="10"/>
      <c r="D17" s="9"/>
      <c r="E17" s="6"/>
    </row>
    <row r="18" spans="1:5" ht="15">
      <c r="A18" s="9"/>
      <c r="B18" s="9"/>
      <c r="C18" s="10"/>
      <c r="D18" s="9"/>
      <c r="E18" s="6"/>
    </row>
    <row r="19" spans="1:5" ht="15">
      <c r="A19" s="9"/>
      <c r="B19" s="9"/>
      <c r="C19" s="10"/>
      <c r="D19" s="9"/>
      <c r="E19" s="6"/>
    </row>
    <row r="20" spans="1:5" ht="15">
      <c r="A20" s="9"/>
      <c r="B20" s="9"/>
      <c r="C20" s="10"/>
      <c r="D20" s="9"/>
      <c r="E20" s="6"/>
    </row>
    <row r="21" spans="1:5" ht="15">
      <c r="A21" s="9"/>
      <c r="B21" s="9"/>
      <c r="C21" s="10"/>
      <c r="D21" s="9"/>
      <c r="E21" s="6"/>
    </row>
    <row r="22" spans="1:5" ht="15">
      <c r="A22" s="9"/>
      <c r="B22" s="9"/>
      <c r="C22" s="10"/>
      <c r="D22" s="9"/>
      <c r="E22" s="6"/>
    </row>
    <row r="23" spans="1:5" ht="15">
      <c r="A23" s="9"/>
      <c r="B23" s="9"/>
      <c r="C23" s="10"/>
      <c r="D23" s="9"/>
      <c r="E23" s="6"/>
    </row>
  </sheetData>
  <mergeCells count="1">
    <mergeCell ref="A1:E1"/>
  </mergeCells>
  <dataValidations count="1">
    <dataValidation type="list" allowBlank="1" showInputMessage="1" showErrorMessage="1" prompt="Vyberte, zda se jedná dodávku SW (licence) nebo HW. V případě, že položka obsahuje HW i SW, tak vyberte jaká část převládá. V případě, že není možné určit podíl HW a SW a není možné položky oddělit, vyberte možnost HW+SW." sqref="B4:B23">
      <formula1>"HW, SW, HW+SW"</formula1>
    </dataValidation>
  </dataValidations>
  <printOptions/>
  <pageMargins left="0.7086614173228347" right="0.7086614173228347" top="0.7874015748031497" bottom="0.7874015748031497" header="0.31496062992125984" footer="0.31496062992125984"/>
  <pageSetup fitToHeight="1" fitToWidth="1" horizontalDpi="600" verticalDpi="600" orientation="portrait"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CBFA1-F17F-4A8D-B2D2-B53ABEEE4D57}">
  <sheetPr>
    <pageSetUpPr fitToPage="1"/>
  </sheetPr>
  <dimension ref="A1:E38"/>
  <sheetViews>
    <sheetView showGridLines="0" zoomScale="120" zoomScaleNormal="120" workbookViewId="0" topLeftCell="A1">
      <pane ySplit="2" topLeftCell="A3" activePane="bottomLeft" state="frozen"/>
      <selection pane="bottomLeft" activeCell="A1" sqref="A1:E1"/>
    </sheetView>
  </sheetViews>
  <sheetFormatPr defaultColWidth="9.140625" defaultRowHeight="15"/>
  <cols>
    <col min="1" max="1" width="38.7109375" style="2" customWidth="1"/>
    <col min="2" max="4" width="10.7109375" style="2" customWidth="1"/>
    <col min="5" max="7" width="15.7109375" style="2" customWidth="1"/>
    <col min="8" max="16384" width="9.140625" style="2" customWidth="1"/>
  </cols>
  <sheetData>
    <row r="1" spans="1:5" ht="30" customHeight="1">
      <c r="A1" s="31" t="s">
        <v>123</v>
      </c>
      <c r="B1" s="31"/>
      <c r="C1" s="31"/>
      <c r="D1" s="31"/>
      <c r="E1" s="31"/>
    </row>
    <row r="2" spans="1:5" s="3" customFormat="1" ht="39.75" customHeight="1">
      <c r="A2" s="5" t="s">
        <v>77</v>
      </c>
      <c r="B2" s="5" t="s">
        <v>78</v>
      </c>
      <c r="C2" s="5" t="s">
        <v>4</v>
      </c>
      <c r="D2" s="5" t="s">
        <v>5</v>
      </c>
      <c r="E2" s="5" t="s">
        <v>31</v>
      </c>
    </row>
    <row r="3" spans="1:5" s="3" customFormat="1" ht="15">
      <c r="A3" s="11" t="s">
        <v>80</v>
      </c>
      <c r="B3" s="11" t="s">
        <v>9</v>
      </c>
      <c r="C3" s="11" t="s">
        <v>9</v>
      </c>
      <c r="D3" s="11" t="s">
        <v>12</v>
      </c>
      <c r="E3" s="12">
        <f>SUMPRODUCT(E4:E11,C4:C11)</f>
        <v>0</v>
      </c>
    </row>
    <row r="4" spans="1:5" ht="15">
      <c r="A4" s="9" t="s">
        <v>124</v>
      </c>
      <c r="B4" s="9"/>
      <c r="C4" s="10"/>
      <c r="D4" s="9"/>
      <c r="E4" s="6"/>
    </row>
    <row r="5" spans="1:5" ht="15">
      <c r="A5" s="9"/>
      <c r="B5" s="9"/>
      <c r="C5" s="10"/>
      <c r="D5" s="9"/>
      <c r="E5" s="6"/>
    </row>
    <row r="6" spans="1:5" ht="15">
      <c r="A6" s="9"/>
      <c r="B6" s="9"/>
      <c r="C6" s="10"/>
      <c r="D6" s="9"/>
      <c r="E6" s="6"/>
    </row>
    <row r="7" spans="1:5" ht="15">
      <c r="A7" s="9"/>
      <c r="B7" s="9"/>
      <c r="C7" s="10"/>
      <c r="D7" s="9"/>
      <c r="E7" s="6"/>
    </row>
    <row r="8" spans="1:5" ht="15">
      <c r="A8" s="9"/>
      <c r="B8" s="9"/>
      <c r="C8" s="10"/>
      <c r="D8" s="9"/>
      <c r="E8" s="6"/>
    </row>
    <row r="9" spans="1:5" ht="15">
      <c r="A9" s="9"/>
      <c r="B9" s="9"/>
      <c r="C9" s="10"/>
      <c r="D9" s="9"/>
      <c r="E9" s="6"/>
    </row>
    <row r="10" spans="1:5" ht="15">
      <c r="A10" s="9"/>
      <c r="B10" s="9"/>
      <c r="C10" s="10"/>
      <c r="D10" s="9"/>
      <c r="E10" s="6"/>
    </row>
    <row r="11" spans="1:5" ht="15">
      <c r="A11" s="9"/>
      <c r="B11" s="9"/>
      <c r="C11" s="10"/>
      <c r="D11" s="9"/>
      <c r="E11" s="6"/>
    </row>
    <row r="12" spans="1:5" s="3" customFormat="1" ht="15">
      <c r="A12" s="11" t="s">
        <v>125</v>
      </c>
      <c r="B12" s="11" t="s">
        <v>9</v>
      </c>
      <c r="C12" s="11" t="s">
        <v>9</v>
      </c>
      <c r="D12" s="11" t="s">
        <v>12</v>
      </c>
      <c r="E12" s="12">
        <f>SUMPRODUCT(E13:E20,C13:C20)</f>
        <v>0</v>
      </c>
    </row>
    <row r="13" spans="1:5" ht="15">
      <c r="A13" s="9" t="s">
        <v>124</v>
      </c>
      <c r="B13" s="9"/>
      <c r="C13" s="10"/>
      <c r="D13" s="9"/>
      <c r="E13" s="6"/>
    </row>
    <row r="14" spans="1:5" ht="15">
      <c r="A14" s="9"/>
      <c r="B14" s="9"/>
      <c r="C14" s="10"/>
      <c r="D14" s="9"/>
      <c r="E14" s="6"/>
    </row>
    <row r="15" spans="1:5" ht="15">
      <c r="A15" s="9"/>
      <c r="B15" s="9"/>
      <c r="C15" s="10"/>
      <c r="D15" s="9"/>
      <c r="E15" s="6"/>
    </row>
    <row r="16" spans="1:5" ht="15">
      <c r="A16" s="9"/>
      <c r="B16" s="9"/>
      <c r="C16" s="10"/>
      <c r="D16" s="9"/>
      <c r="E16" s="6"/>
    </row>
    <row r="17" spans="1:5" ht="15">
      <c r="A17" s="9"/>
      <c r="B17" s="9"/>
      <c r="C17" s="10"/>
      <c r="D17" s="9"/>
      <c r="E17" s="6"/>
    </row>
    <row r="18" spans="1:5" ht="15">
      <c r="A18" s="9"/>
      <c r="B18" s="9"/>
      <c r="C18" s="10"/>
      <c r="D18" s="9"/>
      <c r="E18" s="6"/>
    </row>
    <row r="19" spans="1:5" ht="15">
      <c r="A19" s="9"/>
      <c r="B19" s="9"/>
      <c r="C19" s="10"/>
      <c r="D19" s="9"/>
      <c r="E19" s="6"/>
    </row>
    <row r="20" spans="1:5" ht="15">
      <c r="A20" s="9"/>
      <c r="B20" s="9"/>
      <c r="C20" s="10"/>
      <c r="D20" s="9"/>
      <c r="E20" s="6"/>
    </row>
    <row r="21" spans="1:5" s="3" customFormat="1" ht="15">
      <c r="A21" s="11" t="s">
        <v>126</v>
      </c>
      <c r="B21" s="11" t="s">
        <v>9</v>
      </c>
      <c r="C21" s="11" t="s">
        <v>9</v>
      </c>
      <c r="D21" s="11" t="s">
        <v>12</v>
      </c>
      <c r="E21" s="12">
        <f>SUMPRODUCT(E22:E29,C22:C29)</f>
        <v>0</v>
      </c>
    </row>
    <row r="22" spans="1:5" ht="15">
      <c r="A22" s="9" t="s">
        <v>124</v>
      </c>
      <c r="B22" s="9"/>
      <c r="C22" s="10"/>
      <c r="D22" s="9"/>
      <c r="E22" s="6"/>
    </row>
    <row r="23" spans="1:5" ht="15">
      <c r="A23" s="9"/>
      <c r="B23" s="9"/>
      <c r="C23" s="10"/>
      <c r="D23" s="9"/>
      <c r="E23" s="6"/>
    </row>
    <row r="24" spans="1:5" ht="15">
      <c r="A24" s="9"/>
      <c r="B24" s="9"/>
      <c r="C24" s="10"/>
      <c r="D24" s="9"/>
      <c r="E24" s="6"/>
    </row>
    <row r="25" spans="1:5" ht="15">
      <c r="A25" s="9"/>
      <c r="B25" s="9"/>
      <c r="C25" s="10"/>
      <c r="D25" s="9"/>
      <c r="E25" s="6"/>
    </row>
    <row r="26" spans="1:5" ht="15">
      <c r="A26" s="9"/>
      <c r="B26" s="9"/>
      <c r="C26" s="10"/>
      <c r="D26" s="9"/>
      <c r="E26" s="6"/>
    </row>
    <row r="27" spans="1:5" ht="15">
      <c r="A27" s="9"/>
      <c r="B27" s="9"/>
      <c r="C27" s="10"/>
      <c r="D27" s="9"/>
      <c r="E27" s="6"/>
    </row>
    <row r="28" spans="1:5" ht="15">
      <c r="A28" s="9"/>
      <c r="B28" s="9"/>
      <c r="C28" s="10"/>
      <c r="D28" s="9"/>
      <c r="E28" s="6"/>
    </row>
    <row r="29" spans="1:5" ht="15">
      <c r="A29" s="9"/>
      <c r="B29" s="9"/>
      <c r="C29" s="10"/>
      <c r="D29" s="9"/>
      <c r="E29" s="6"/>
    </row>
    <row r="30" spans="1:5" s="3" customFormat="1" ht="15">
      <c r="A30" s="11" t="s">
        <v>127</v>
      </c>
      <c r="B30" s="11" t="s">
        <v>9</v>
      </c>
      <c r="C30" s="11" t="s">
        <v>9</v>
      </c>
      <c r="D30" s="11" t="s">
        <v>12</v>
      </c>
      <c r="E30" s="12">
        <f>SUMPRODUCT(E31:E38,C31:C38)</f>
        <v>0</v>
      </c>
    </row>
    <row r="31" spans="1:5" ht="15">
      <c r="A31" s="9" t="s">
        <v>124</v>
      </c>
      <c r="B31" s="9"/>
      <c r="C31" s="10"/>
      <c r="D31" s="9"/>
      <c r="E31" s="6"/>
    </row>
    <row r="32" spans="1:5" ht="15">
      <c r="A32" s="9"/>
      <c r="B32" s="9"/>
      <c r="C32" s="10"/>
      <c r="D32" s="9"/>
      <c r="E32" s="6"/>
    </row>
    <row r="33" spans="1:5" ht="15">
      <c r="A33" s="9"/>
      <c r="B33" s="9"/>
      <c r="C33" s="10"/>
      <c r="D33" s="9"/>
      <c r="E33" s="6"/>
    </row>
    <row r="34" spans="1:5" ht="15">
      <c r="A34" s="9"/>
      <c r="B34" s="9"/>
      <c r="C34" s="10"/>
      <c r="D34" s="9"/>
      <c r="E34" s="6"/>
    </row>
    <row r="35" spans="1:5" ht="15">
      <c r="A35" s="9"/>
      <c r="B35" s="9"/>
      <c r="C35" s="10"/>
      <c r="D35" s="9"/>
      <c r="E35" s="6"/>
    </row>
    <row r="36" spans="1:5" ht="15">
      <c r="A36" s="9"/>
      <c r="B36" s="9"/>
      <c r="C36" s="10"/>
      <c r="D36" s="9"/>
      <c r="E36" s="6"/>
    </row>
    <row r="37" spans="1:5" ht="15">
      <c r="A37" s="9"/>
      <c r="B37" s="9"/>
      <c r="C37" s="10"/>
      <c r="D37" s="9"/>
      <c r="E37" s="6"/>
    </row>
    <row r="38" spans="1:5" ht="15">
      <c r="A38" s="9"/>
      <c r="B38" s="9"/>
      <c r="C38" s="10"/>
      <c r="D38" s="9"/>
      <c r="E38" s="6"/>
    </row>
  </sheetData>
  <mergeCells count="1">
    <mergeCell ref="A1:E1"/>
  </mergeCells>
  <dataValidations count="1">
    <dataValidation type="list" allowBlank="1" showInputMessage="1" showErrorMessage="1" prompt="Vyberte, zda se jedná dodávku SW (licence) nebo HW. V případě, že položka obsahuje HW i SW, tak vyberte jaká část převládá. V případě, že není možné určit podíl HW a SW a není možné položky oddělit, vyberte možnost HW+SW." sqref="B4:B11 B13:B20 B22:B29 B31:B38">
      <formula1>"HW, SW, HW+SW"</formula1>
    </dataValidation>
  </dataValidations>
  <printOptions/>
  <pageMargins left="0.7086614173228347" right="0.7086614173228347" top="0.7874015748031497" bottom="0.7874015748031497" header="0.31496062992125984" footer="0.31496062992125984"/>
  <pageSetup fitToHeight="1" fitToWidth="1" horizontalDpi="600" verticalDpi="600" orientation="portrait"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E269E-BD72-453C-B37A-DC8BE2E6C6F3}">
  <sheetPr>
    <pageSetUpPr fitToPage="1"/>
  </sheetPr>
  <dimension ref="A1:C7"/>
  <sheetViews>
    <sheetView showGridLines="0" zoomScale="120" zoomScaleNormal="120" workbookViewId="0" topLeftCell="A1">
      <selection activeCell="A1" sqref="A1:C1"/>
    </sheetView>
  </sheetViews>
  <sheetFormatPr defaultColWidth="9.140625" defaultRowHeight="15"/>
  <cols>
    <col min="1" max="1" width="55.7109375" style="2" customWidth="1"/>
    <col min="2" max="5" width="15.7109375" style="2" customWidth="1"/>
    <col min="6" max="16384" width="9.140625" style="2" customWidth="1"/>
  </cols>
  <sheetData>
    <row r="1" spans="1:3" ht="30" customHeight="1">
      <c r="A1" s="31" t="s">
        <v>15</v>
      </c>
      <c r="B1" s="31"/>
      <c r="C1" s="31"/>
    </row>
    <row r="2" spans="1:3" s="3" customFormat="1" ht="39.75" customHeight="1">
      <c r="A2" s="5" t="s">
        <v>30</v>
      </c>
      <c r="B2" s="5" t="s">
        <v>5</v>
      </c>
      <c r="C2" s="5" t="s">
        <v>31</v>
      </c>
    </row>
    <row r="3" spans="1:3" ht="15">
      <c r="A3" s="4" t="s">
        <v>128</v>
      </c>
      <c r="B3" s="4" t="s">
        <v>129</v>
      </c>
      <c r="C3" s="6">
        <v>0</v>
      </c>
    </row>
    <row r="4" spans="1:3" ht="15">
      <c r="A4" s="4" t="s">
        <v>130</v>
      </c>
      <c r="B4" s="4" t="s">
        <v>129</v>
      </c>
      <c r="C4" s="6">
        <v>0</v>
      </c>
    </row>
    <row r="5" spans="1:3" ht="15">
      <c r="A5" s="4" t="s">
        <v>131</v>
      </c>
      <c r="B5" s="4" t="s">
        <v>129</v>
      </c>
      <c r="C5" s="6">
        <v>0</v>
      </c>
    </row>
    <row r="6" spans="1:3" ht="15">
      <c r="A6" s="4" t="s">
        <v>132</v>
      </c>
      <c r="B6" s="4" t="s">
        <v>129</v>
      </c>
      <c r="C6" s="6">
        <v>0</v>
      </c>
    </row>
    <row r="7" spans="1:3" ht="15">
      <c r="A7" s="4" t="s">
        <v>133</v>
      </c>
      <c r="B7" s="4" t="s">
        <v>134</v>
      </c>
      <c r="C7" s="6">
        <v>0</v>
      </c>
    </row>
  </sheetData>
  <mergeCells count="1">
    <mergeCell ref="A1:C1"/>
  </mergeCells>
  <printOptions/>
  <pageMargins left="0.7086614173228347" right="0.7086614173228347" top="0.7874015748031497" bottom="0.7874015748031497" header="0.31496062992125984" footer="0.31496062992125984"/>
  <pageSetup fitToHeight="1" fitToWidth="1" horizontalDpi="600" verticalDpi="600" orientation="portrait"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7A9AD-819E-4DA9-BDB5-E181117DB903}">
  <sheetPr>
    <pageSetUpPr fitToPage="1"/>
  </sheetPr>
  <dimension ref="A1:C14"/>
  <sheetViews>
    <sheetView showGridLines="0" zoomScale="120" zoomScaleNormal="120" workbookViewId="0" topLeftCell="A1">
      <selection activeCell="A1" sqref="A1:C1"/>
    </sheetView>
  </sheetViews>
  <sheetFormatPr defaultColWidth="9.140625" defaultRowHeight="15"/>
  <cols>
    <col min="1" max="1" width="55.7109375" style="2" customWidth="1"/>
    <col min="2" max="4" width="15.7109375" style="2" customWidth="1"/>
    <col min="5" max="16384" width="9.140625" style="2" customWidth="1"/>
  </cols>
  <sheetData>
    <row r="1" spans="1:3" ht="30" customHeight="1">
      <c r="A1" s="31" t="s">
        <v>135</v>
      </c>
      <c r="B1" s="31"/>
      <c r="C1" s="31"/>
    </row>
    <row r="2" spans="1:3" s="3" customFormat="1" ht="39.75" customHeight="1">
      <c r="A2" s="5" t="s">
        <v>30</v>
      </c>
      <c r="B2" s="5" t="s">
        <v>5</v>
      </c>
      <c r="C2" s="5" t="s">
        <v>31</v>
      </c>
    </row>
    <row r="3" spans="1:3" ht="15">
      <c r="A3" s="4" t="s">
        <v>136</v>
      </c>
      <c r="B3" s="4" t="s">
        <v>137</v>
      </c>
      <c r="C3" s="6">
        <v>0</v>
      </c>
    </row>
    <row r="4" spans="1:3" ht="15">
      <c r="A4" s="4" t="s">
        <v>138</v>
      </c>
      <c r="B4" s="4" t="s">
        <v>137</v>
      </c>
      <c r="C4" s="6">
        <v>0</v>
      </c>
    </row>
    <row r="5" spans="1:3" ht="15">
      <c r="A5" s="4" t="s">
        <v>139</v>
      </c>
      <c r="B5" s="4" t="s">
        <v>134</v>
      </c>
      <c r="C5" s="6">
        <v>0</v>
      </c>
    </row>
    <row r="6" spans="1:3" ht="15">
      <c r="A6" s="4" t="s">
        <v>140</v>
      </c>
      <c r="B6" s="4" t="s">
        <v>134</v>
      </c>
      <c r="C6" s="6">
        <v>0</v>
      </c>
    </row>
    <row r="7" spans="1:3" ht="15">
      <c r="A7" s="4" t="s">
        <v>141</v>
      </c>
      <c r="B7" s="4" t="s">
        <v>134</v>
      </c>
      <c r="C7" s="6">
        <v>0</v>
      </c>
    </row>
    <row r="8" spans="1:3" ht="15">
      <c r="A8" s="4" t="s">
        <v>142</v>
      </c>
      <c r="B8" s="4" t="s">
        <v>134</v>
      </c>
      <c r="C8" s="6">
        <v>0</v>
      </c>
    </row>
    <row r="9" spans="1:3" ht="15">
      <c r="A9" s="4" t="s">
        <v>143</v>
      </c>
      <c r="B9" s="4" t="s">
        <v>134</v>
      </c>
      <c r="C9" s="6">
        <v>0</v>
      </c>
    </row>
    <row r="10" spans="1:3" ht="15">
      <c r="A10" s="4" t="s">
        <v>144</v>
      </c>
      <c r="B10" s="4" t="s">
        <v>134</v>
      </c>
      <c r="C10" s="6">
        <v>0</v>
      </c>
    </row>
    <row r="11" spans="1:3" ht="15">
      <c r="A11" s="4" t="s">
        <v>145</v>
      </c>
      <c r="B11" s="4" t="s">
        <v>137</v>
      </c>
      <c r="C11" s="6">
        <v>0</v>
      </c>
    </row>
    <row r="12" spans="1:3" ht="15">
      <c r="A12" s="4" t="s">
        <v>146</v>
      </c>
      <c r="B12" s="4" t="s">
        <v>137</v>
      </c>
      <c r="C12" s="6">
        <v>0</v>
      </c>
    </row>
    <row r="13" spans="1:3" ht="15">
      <c r="A13" s="4" t="s">
        <v>147</v>
      </c>
      <c r="B13" s="4" t="s">
        <v>134</v>
      </c>
      <c r="C13" s="6">
        <v>0</v>
      </c>
    </row>
    <row r="14" spans="1:3" ht="15">
      <c r="A14" s="4" t="s">
        <v>148</v>
      </c>
      <c r="B14" s="4" t="s">
        <v>137</v>
      </c>
      <c r="C14" s="6">
        <v>0</v>
      </c>
    </row>
  </sheetData>
  <mergeCells count="1">
    <mergeCell ref="A1:C1"/>
  </mergeCells>
  <printOptions/>
  <pageMargins left="0.7086614173228347" right="0.7086614173228347" top="0.7874015748031497" bottom="0.7874015748031497" header="0.31496062992125984" footer="0.31496062992125984"/>
  <pageSetup fitToHeight="1" fitToWidth="1" horizontalDpi="600" verticalDpi="600" orientation="portrait"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54CF2-26AD-4DFF-9689-DBB4E98879B8}">
  <sheetPr>
    <pageSetUpPr fitToPage="1"/>
  </sheetPr>
  <dimension ref="A1:C9"/>
  <sheetViews>
    <sheetView showGridLines="0" zoomScale="120" zoomScaleNormal="120" workbookViewId="0" topLeftCell="A1">
      <pane ySplit="3" topLeftCell="A4" activePane="bottomLeft" state="frozen"/>
      <selection pane="bottomLeft" activeCell="A1" sqref="A1:C1"/>
    </sheetView>
  </sheetViews>
  <sheetFormatPr defaultColWidth="9.140625" defaultRowHeight="15"/>
  <cols>
    <col min="1" max="1" width="55.7109375" style="2" customWidth="1"/>
    <col min="2" max="5" width="15.7109375" style="2" customWidth="1"/>
    <col min="6" max="16384" width="9.140625" style="2" customWidth="1"/>
  </cols>
  <sheetData>
    <row r="1" spans="1:3" ht="30" customHeight="1">
      <c r="A1" s="31" t="s">
        <v>149</v>
      </c>
      <c r="B1" s="31"/>
      <c r="C1" s="31"/>
    </row>
    <row r="2" spans="1:3" s="3" customFormat="1" ht="33.75" customHeight="1">
      <c r="A2" s="47" t="s">
        <v>30</v>
      </c>
      <c r="B2" s="45" t="s">
        <v>150</v>
      </c>
      <c r="C2" s="46"/>
    </row>
    <row r="3" spans="1:3" s="3" customFormat="1" ht="60">
      <c r="A3" s="48"/>
      <c r="B3" s="28" t="s">
        <v>151</v>
      </c>
      <c r="C3" s="28" t="s">
        <v>152</v>
      </c>
    </row>
    <row r="4" spans="1:3" ht="15">
      <c r="A4" s="4" t="str">
        <f>'RBS a ant. slučovače'!A3</f>
        <v>RBS a anténní slučovače</v>
      </c>
      <c r="B4" s="6">
        <v>0</v>
      </c>
      <c r="C4" s="6">
        <v>0</v>
      </c>
    </row>
    <row r="5" spans="1:3" ht="15">
      <c r="A5" s="4" t="s">
        <v>181</v>
      </c>
      <c r="B5" s="6">
        <v>0</v>
      </c>
      <c r="C5" s="26" t="s">
        <v>174</v>
      </c>
    </row>
    <row r="6" spans="1:3" ht="15">
      <c r="A6" s="4" t="str">
        <f>'Ruční rádiové terminály'!A3</f>
        <v>Ruční rádiový terminál - typ 1 (povinný)</v>
      </c>
      <c r="B6" s="6">
        <v>0</v>
      </c>
      <c r="C6" s="6">
        <v>0</v>
      </c>
    </row>
    <row r="7" spans="1:3" ht="15">
      <c r="A7" s="4" t="str">
        <f>'Ruční rádiové terminály'!A19</f>
        <v>Ruční rádiový terminál - typ 2 (nepovinný)</v>
      </c>
      <c r="B7" s="6">
        <v>0</v>
      </c>
      <c r="C7" s="6">
        <v>0</v>
      </c>
    </row>
    <row r="8" spans="1:3" ht="15">
      <c r="A8" s="4" t="str">
        <f>'Ruční rádiové terminály'!A35</f>
        <v>Ruční rádiový terminál - typ 3 (nepovinný)</v>
      </c>
      <c r="B8" s="6">
        <v>0</v>
      </c>
      <c r="C8" s="6">
        <v>0</v>
      </c>
    </row>
    <row r="9" spans="1:3" ht="15">
      <c r="A9" s="4" t="str">
        <f>'Fixní rádiové terminály'!A3</f>
        <v>Fixní rádiový terminál</v>
      </c>
      <c r="B9" s="6">
        <v>0</v>
      </c>
      <c r="C9" s="6">
        <v>0</v>
      </c>
    </row>
  </sheetData>
  <mergeCells count="3">
    <mergeCell ref="A1:C1"/>
    <mergeCell ref="B2:C2"/>
    <mergeCell ref="A2:A3"/>
  </mergeCells>
  <printOptions/>
  <pageMargins left="0.7086614173228347" right="0.7086614173228347" top="0.7874015748031497" bottom="0.7874015748031497" header="0.31496062992125984"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37B4F-88F3-413B-80F5-CB99A3B22812}">
  <sheetPr>
    <pageSetUpPr fitToPage="1"/>
  </sheetPr>
  <dimension ref="A1:E79"/>
  <sheetViews>
    <sheetView showGridLines="0" zoomScale="120" zoomScaleNormal="120" workbookViewId="0" topLeftCell="A1">
      <pane ySplit="3" topLeftCell="A4" activePane="bottomLeft" state="frozen"/>
      <selection pane="bottomLeft" activeCell="A1" sqref="A1:E1"/>
    </sheetView>
  </sheetViews>
  <sheetFormatPr defaultColWidth="9.140625" defaultRowHeight="15"/>
  <cols>
    <col min="1" max="1" width="47.7109375" style="1" customWidth="1"/>
    <col min="2" max="2" width="8.00390625" style="2" bestFit="1" customWidth="1"/>
    <col min="3" max="3" width="14.140625" style="1" customWidth="1"/>
    <col min="4" max="4" width="14.140625" style="2" bestFit="1" customWidth="1"/>
    <col min="5" max="5" width="15.7109375" style="2" customWidth="1"/>
    <col min="6" max="16384" width="9.140625" style="2" customWidth="1"/>
  </cols>
  <sheetData>
    <row r="1" spans="1:5" ht="30" customHeight="1">
      <c r="A1" s="31" t="s">
        <v>1</v>
      </c>
      <c r="B1" s="31"/>
      <c r="C1" s="31"/>
      <c r="D1" s="31"/>
      <c r="E1" s="31"/>
    </row>
    <row r="2" spans="1:5" s="16" customFormat="1" ht="30" customHeight="1">
      <c r="A2" s="19" t="s">
        <v>2</v>
      </c>
      <c r="B2" s="20"/>
      <c r="C2" s="20"/>
      <c r="D2" s="32">
        <f>SUM(E4,E12,E30,E50,E56)</f>
        <v>0</v>
      </c>
      <c r="E2" s="33"/>
    </row>
    <row r="3" spans="1:5" s="3" customFormat="1" ht="30">
      <c r="A3" s="13" t="s">
        <v>3</v>
      </c>
      <c r="B3" s="5" t="s">
        <v>4</v>
      </c>
      <c r="C3" s="13" t="s">
        <v>5</v>
      </c>
      <c r="D3" s="5" t="s">
        <v>6</v>
      </c>
      <c r="E3" s="5" t="s">
        <v>7</v>
      </c>
    </row>
    <row r="4" spans="1:5" s="3" customFormat="1" ht="15">
      <c r="A4" s="14" t="s">
        <v>8</v>
      </c>
      <c r="B4" s="11" t="s">
        <v>9</v>
      </c>
      <c r="C4" s="14" t="s">
        <v>9</v>
      </c>
      <c r="D4" s="11" t="s">
        <v>9</v>
      </c>
      <c r="E4" s="12">
        <f>SUM(E5:E11)</f>
        <v>0</v>
      </c>
    </row>
    <row r="5" spans="1:5" ht="15">
      <c r="A5" s="15" t="str">
        <f>'Implementační projekt'!A3</f>
        <v>High-level design (technický cílový koncept)</v>
      </c>
      <c r="B5" s="7">
        <v>1</v>
      </c>
      <c r="C5" s="15" t="str">
        <f>'Implementační projekt'!B3</f>
        <v>komplet</v>
      </c>
      <c r="D5" s="8">
        <f>'Implementační projekt'!C3</f>
        <v>0</v>
      </c>
      <c r="E5" s="8">
        <f>B5*D5</f>
        <v>0</v>
      </c>
    </row>
    <row r="6" spans="1:5" ht="15">
      <c r="A6" s="15" t="str">
        <f>'Implementační projekt'!A4</f>
        <v>Low-level-design</v>
      </c>
      <c r="B6" s="7">
        <v>1</v>
      </c>
      <c r="C6" s="15" t="str">
        <f>'Implementační projekt'!B4</f>
        <v>komplet</v>
      </c>
      <c r="D6" s="8">
        <f>'Implementační projekt'!C4</f>
        <v>0</v>
      </c>
      <c r="E6" s="8">
        <f aca="true" t="shared" si="0" ref="E6:E13">B6*D6</f>
        <v>0</v>
      </c>
    </row>
    <row r="7" spans="1:5" ht="15">
      <c r="A7" s="15" t="str">
        <f>'Implementační projekt'!A5</f>
        <v>Specifikace akceptačních testů FAT</v>
      </c>
      <c r="B7" s="7">
        <v>1</v>
      </c>
      <c r="C7" s="15" t="str">
        <f>'Implementační projekt'!B5</f>
        <v>komplet</v>
      </c>
      <c r="D7" s="8">
        <f>'Implementační projekt'!C5</f>
        <v>0</v>
      </c>
      <c r="E7" s="8">
        <f t="shared" si="0"/>
        <v>0</v>
      </c>
    </row>
    <row r="8" spans="1:5" ht="15">
      <c r="A8" s="15" t="str">
        <f>'Implementační projekt'!A6</f>
        <v>Specifikace akceptačních testů SAT</v>
      </c>
      <c r="B8" s="7">
        <v>1</v>
      </c>
      <c r="C8" s="15" t="str">
        <f>'Implementační projekt'!B6</f>
        <v>komplet</v>
      </c>
      <c r="D8" s="8">
        <f>'Implementační projekt'!C6</f>
        <v>0</v>
      </c>
      <c r="E8" s="8">
        <f t="shared" si="0"/>
        <v>0</v>
      </c>
    </row>
    <row r="9" spans="1:5" ht="15">
      <c r="A9" s="15" t="str">
        <f>'Implementační projekt'!A7</f>
        <v>Uživatelská a administrátorská dokumentace</v>
      </c>
      <c r="B9" s="7">
        <v>1</v>
      </c>
      <c r="C9" s="15" t="str">
        <f>'Implementační projekt'!B7</f>
        <v>komplet</v>
      </c>
      <c r="D9" s="8">
        <f>'Implementační projekt'!C7</f>
        <v>0</v>
      </c>
      <c r="E9" s="8">
        <f t="shared" si="0"/>
        <v>0</v>
      </c>
    </row>
    <row r="10" spans="1:5" ht="15">
      <c r="A10" s="15" t="str">
        <f>'Implementační projekt'!A8</f>
        <v>Detailní harmonogram implementace</v>
      </c>
      <c r="B10" s="7">
        <v>1</v>
      </c>
      <c r="C10" s="15" t="str">
        <f>'Implementační projekt'!B8</f>
        <v>komplet</v>
      </c>
      <c r="D10" s="8">
        <f>'Implementační projekt'!C8</f>
        <v>0</v>
      </c>
      <c r="E10" s="8">
        <f t="shared" si="0"/>
        <v>0</v>
      </c>
    </row>
    <row r="11" spans="1:5" ht="15">
      <c r="A11" s="15" t="str">
        <f>'Implementační projekt'!A9</f>
        <v>Specifikace detailních požadavků na součinnost</v>
      </c>
      <c r="B11" s="7">
        <v>1</v>
      </c>
      <c r="C11" s="15" t="str">
        <f>'Implementační projekt'!B9</f>
        <v>komplet</v>
      </c>
      <c r="D11" s="8">
        <f>'Implementační projekt'!C9</f>
        <v>0</v>
      </c>
      <c r="E11" s="8">
        <f t="shared" si="0"/>
        <v>0</v>
      </c>
    </row>
    <row r="12" spans="1:5" s="3" customFormat="1" ht="15">
      <c r="A12" s="14" t="s">
        <v>10</v>
      </c>
      <c r="B12" s="11" t="s">
        <v>9</v>
      </c>
      <c r="C12" s="14" t="s">
        <v>9</v>
      </c>
      <c r="D12" s="11" t="s">
        <v>9</v>
      </c>
      <c r="E12" s="12">
        <f>SUM(E13:E29)</f>
        <v>0</v>
      </c>
    </row>
    <row r="13" spans="1:5" ht="15">
      <c r="A13" s="15" t="str">
        <f>Implementace!A3</f>
        <v>FAT (laboratorní testy u dodavatele)</v>
      </c>
      <c r="B13" s="7">
        <v>1</v>
      </c>
      <c r="C13" s="15" t="str">
        <f>Implementace!B3</f>
        <v>komplet</v>
      </c>
      <c r="D13" s="8">
        <f>Implementace!C3</f>
        <v>0</v>
      </c>
      <c r="E13" s="8">
        <f t="shared" si="0"/>
        <v>0</v>
      </c>
    </row>
    <row r="14" spans="1:5" ht="15">
      <c r="A14" s="15" t="str">
        <f>Implementace!A4</f>
        <v>Instalace a konfigurace - typové řešení DMR-DISP</v>
      </c>
      <c r="B14" s="7">
        <f>'Předpokládané počty'!B3</f>
        <v>2</v>
      </c>
      <c r="C14" s="15" t="str">
        <f>Implementace!B4</f>
        <v>lokalita</v>
      </c>
      <c r="D14" s="8">
        <f>Implementace!C4</f>
        <v>0</v>
      </c>
      <c r="E14" s="8">
        <f aca="true" t="shared" si="1" ref="E14">B14*D14</f>
        <v>0</v>
      </c>
    </row>
    <row r="15" spans="1:5" ht="15">
      <c r="A15" s="15" t="str">
        <f>Implementace!A5</f>
        <v>Instalace a konfigurace - typové řešení DMR-RBS</v>
      </c>
      <c r="B15" s="7">
        <f>'Předpokládané počty'!B5*80%</f>
        <v>48</v>
      </c>
      <c r="C15" s="15" t="str">
        <f>Implementace!B5</f>
        <v>lokalita</v>
      </c>
      <c r="D15" s="8">
        <f>Implementace!C5</f>
        <v>0</v>
      </c>
      <c r="E15" s="8">
        <f aca="true" t="shared" si="2" ref="E15:E29">B15*D15</f>
        <v>0</v>
      </c>
    </row>
    <row r="16" spans="1:5" ht="15">
      <c r="A16" s="15" t="str">
        <f>Implementace!A6</f>
        <v>Konfigurace - typové řešení DMR-PORTABLE</v>
      </c>
      <c r="B16" s="7">
        <f>CEILING('Předpokládané počty'!B16*1%,1)</f>
        <v>6</v>
      </c>
      <c r="C16" s="15" t="str">
        <f>Implementace!B6</f>
        <v>terminál</v>
      </c>
      <c r="D16" s="8">
        <f>Implementace!C6</f>
        <v>0</v>
      </c>
      <c r="E16" s="8">
        <f t="shared" si="2"/>
        <v>0</v>
      </c>
    </row>
    <row r="17" spans="1:5" ht="15">
      <c r="A17" s="15" t="str">
        <f>Implementace!A7</f>
        <v>Instalace a konfigurace - typové řešení DMR-FIX</v>
      </c>
      <c r="B17" s="7">
        <f>CEILING('Předpokládané počty'!B20*80%,1)</f>
        <v>4</v>
      </c>
      <c r="C17" s="15" t="str">
        <f>Implementace!B7</f>
        <v>terminál</v>
      </c>
      <c r="D17" s="8">
        <f>Implementace!C7</f>
        <v>0</v>
      </c>
      <c r="E17" s="8">
        <f t="shared" si="2"/>
        <v>0</v>
      </c>
    </row>
    <row r="18" spans="1:5" ht="15">
      <c r="A18" s="15" t="str">
        <f>Implementace!A8</f>
        <v>Instalace a konfigurace - testovací prosředí DMR-TEST</v>
      </c>
      <c r="B18" s="7">
        <v>1</v>
      </c>
      <c r="C18" s="15" t="str">
        <f>Implementace!B8</f>
        <v>komplet</v>
      </c>
      <c r="D18" s="8">
        <f>Implementace!C8</f>
        <v>0</v>
      </c>
      <c r="E18" s="8">
        <f t="shared" si="2"/>
        <v>0</v>
      </c>
    </row>
    <row r="19" spans="1:5" ht="15">
      <c r="A19" s="15" t="str">
        <f>Implementace!A9</f>
        <v>Integrace - Rozhraní SIP trunk s telefonními sítěmi</v>
      </c>
      <c r="B19" s="7">
        <v>1</v>
      </c>
      <c r="C19" s="15" t="str">
        <f>Implementace!B9</f>
        <v>komplet</v>
      </c>
      <c r="D19" s="8">
        <f>Implementace!C9</f>
        <v>0</v>
      </c>
      <c r="E19" s="8">
        <f t="shared" si="2"/>
        <v>0</v>
      </c>
    </row>
    <row r="20" spans="1:5" ht="15">
      <c r="A20" s="15" t="str">
        <f>Implementace!A10</f>
        <v>Integrace - Rozhraní AIS pro dispečer. komunikační systém</v>
      </c>
      <c r="B20" s="7">
        <v>1</v>
      </c>
      <c r="C20" s="15" t="str">
        <f>Implementace!B10</f>
        <v>komplet</v>
      </c>
      <c r="D20" s="8">
        <f>Implementace!C10</f>
        <v>0</v>
      </c>
      <c r="E20" s="8">
        <f t="shared" si="2"/>
        <v>0</v>
      </c>
    </row>
    <row r="21" spans="1:5" ht="15">
      <c r="A21" s="15" t="str">
        <f>Implementace!A11</f>
        <v>Integrace - Rozhraní pro export a import seznamu kontaktů</v>
      </c>
      <c r="B21" s="7">
        <v>1</v>
      </c>
      <c r="C21" s="15" t="str">
        <f>Implementace!B11</f>
        <v>komplet</v>
      </c>
      <c r="D21" s="8">
        <f>Implementace!C11</f>
        <v>0</v>
      </c>
      <c r="E21" s="8">
        <f t="shared" si="2"/>
        <v>0</v>
      </c>
    </row>
    <row r="22" spans="1:5" ht="15">
      <c r="A22" s="15" t="str">
        <f>Implementace!A12</f>
        <v>Integrace - Rozhraní NTP pro synchronizaci reálného času</v>
      </c>
      <c r="B22" s="7">
        <v>1</v>
      </c>
      <c r="C22" s="15" t="str">
        <f>Implementace!B12</f>
        <v>komplet</v>
      </c>
      <c r="D22" s="8">
        <f>Implementace!C12</f>
        <v>0</v>
      </c>
      <c r="E22" s="8">
        <f t="shared" si="2"/>
        <v>0</v>
      </c>
    </row>
    <row r="23" spans="1:5" ht="15">
      <c r="A23" s="15" t="str">
        <f>Implementace!A13</f>
        <v>Integrace - Rozhraní SYSLOG pro systéme SIEM</v>
      </c>
      <c r="B23" s="7">
        <v>1</v>
      </c>
      <c r="C23" s="15" t="str">
        <f>Implementace!B13</f>
        <v>komplet</v>
      </c>
      <c r="D23" s="8">
        <f>Implementace!C13</f>
        <v>0</v>
      </c>
      <c r="E23" s="8">
        <f t="shared" si="2"/>
        <v>0</v>
      </c>
    </row>
    <row r="24" spans="1:5" ht="15">
      <c r="A24" s="15" t="str">
        <f>Implementace!A14</f>
        <v>Integrace - Rozhraní LDAP/RADIUS/TACACS+</v>
      </c>
      <c r="B24" s="7">
        <v>1</v>
      </c>
      <c r="C24" s="15" t="str">
        <f>Implementace!B14</f>
        <v>komplet</v>
      </c>
      <c r="D24" s="8">
        <f>Implementace!C14</f>
        <v>0</v>
      </c>
      <c r="E24" s="8">
        <f t="shared" si="2"/>
        <v>0</v>
      </c>
    </row>
    <row r="25" spans="1:5" ht="15">
      <c r="A25" s="15" t="str">
        <f>Implementace!A15</f>
        <v>Integrace - Rozhraní SNMP pro integraci s centr. dohl. syst.</v>
      </c>
      <c r="B25" s="7">
        <v>1</v>
      </c>
      <c r="C25" s="15" t="str">
        <f>Implementace!B15</f>
        <v>komplet</v>
      </c>
      <c r="D25" s="8">
        <f>Implementace!C15</f>
        <v>0</v>
      </c>
      <c r="E25" s="8">
        <f t="shared" si="2"/>
        <v>0</v>
      </c>
    </row>
    <row r="26" spans="1:5" ht="15">
      <c r="A26" s="15" t="str">
        <f>Implementace!A16</f>
        <v>Integrace - Rozhraní pro export CDR</v>
      </c>
      <c r="B26" s="7">
        <v>1</v>
      </c>
      <c r="C26" s="15" t="str">
        <f>Implementace!B16</f>
        <v>komplet</v>
      </c>
      <c r="D26" s="8">
        <f>Implementace!C16</f>
        <v>0</v>
      </c>
      <c r="E26" s="8">
        <f t="shared" si="2"/>
        <v>0</v>
      </c>
    </row>
    <row r="27" spans="1:5" ht="15">
      <c r="A27" s="15" t="str">
        <f>Implementace!A17</f>
        <v>Provozní dokumentace (dokum. skutečného provedení)</v>
      </c>
      <c r="B27" s="7">
        <v>1</v>
      </c>
      <c r="C27" s="15" t="str">
        <f>Implementace!B17</f>
        <v>komplet</v>
      </c>
      <c r="D27" s="8">
        <f>Implementace!C17</f>
        <v>0</v>
      </c>
      <c r="E27" s="8">
        <f t="shared" si="2"/>
        <v>0</v>
      </c>
    </row>
    <row r="28" spans="1:5" ht="15">
      <c r="A28" s="15" t="str">
        <f>Implementace!A18</f>
        <v>SAT (on-site testy u zadavatele)</v>
      </c>
      <c r="B28" s="7">
        <v>1</v>
      </c>
      <c r="C28" s="15" t="str">
        <f>Implementace!B18</f>
        <v>komplet</v>
      </c>
      <c r="D28" s="8">
        <f>Implementace!C18</f>
        <v>0</v>
      </c>
      <c r="E28" s="8">
        <f t="shared" si="2"/>
        <v>0</v>
      </c>
    </row>
    <row r="29" spans="1:5" ht="15">
      <c r="A29" s="15" t="str">
        <f>Implementace!A19</f>
        <v>Pilotní provoz</v>
      </c>
      <c r="B29" s="7">
        <v>1</v>
      </c>
      <c r="C29" s="15" t="str">
        <f>Implementace!B19</f>
        <v>komplet</v>
      </c>
      <c r="D29" s="8">
        <f>Implementace!C19</f>
        <v>0</v>
      </c>
      <c r="E29" s="8">
        <f t="shared" si="2"/>
        <v>0</v>
      </c>
    </row>
    <row r="30" spans="1:5" s="3" customFormat="1" ht="15">
      <c r="A30" s="14" t="s">
        <v>11</v>
      </c>
      <c r="B30" s="11" t="s">
        <v>9</v>
      </c>
      <c r="C30" s="14" t="s">
        <v>9</v>
      </c>
      <c r="D30" s="11" t="s">
        <v>9</v>
      </c>
      <c r="E30" s="12">
        <f>SUM(E31:E49)</f>
        <v>0</v>
      </c>
    </row>
    <row r="31" spans="1:5" ht="15">
      <c r="A31" s="15" t="s">
        <v>191</v>
      </c>
      <c r="B31" s="7">
        <v>1</v>
      </c>
      <c r="C31" s="15" t="s">
        <v>12</v>
      </c>
      <c r="D31" s="8">
        <f>'Centrální servery - produkční'!D3</f>
        <v>0</v>
      </c>
      <c r="E31" s="8">
        <f aca="true" t="shared" si="3" ref="E31:E49">B31*D31</f>
        <v>0</v>
      </c>
    </row>
    <row r="32" spans="1:5" ht="15">
      <c r="A32" s="15" t="s">
        <v>190</v>
      </c>
      <c r="B32" s="7">
        <v>1</v>
      </c>
      <c r="C32" s="15" t="s">
        <v>12</v>
      </c>
      <c r="D32" s="8">
        <f>'Centrální servery - produkční'!D12</f>
        <v>0</v>
      </c>
      <c r="E32" s="8">
        <f aca="true" t="shared" si="4" ref="E32">B32*D32</f>
        <v>0</v>
      </c>
    </row>
    <row r="33" spans="1:5" ht="15">
      <c r="A33" s="15" t="s">
        <v>189</v>
      </c>
      <c r="B33" s="7">
        <v>1</v>
      </c>
      <c r="C33" s="15" t="s">
        <v>12</v>
      </c>
      <c r="D33" s="8">
        <f>'Centrální servery - testovací'!D3</f>
        <v>0</v>
      </c>
      <c r="E33" s="8">
        <f aca="true" t="shared" si="5" ref="E33">B33*D33</f>
        <v>0</v>
      </c>
    </row>
    <row r="34" spans="1:5" ht="15">
      <c r="A34" s="15" t="s">
        <v>188</v>
      </c>
      <c r="B34" s="7">
        <v>1</v>
      </c>
      <c r="C34" s="15" t="s">
        <v>12</v>
      </c>
      <c r="D34" s="8">
        <f>'Centrální servery - testovací'!D12</f>
        <v>0</v>
      </c>
      <c r="E34" s="8">
        <f aca="true" t="shared" si="6" ref="E34">B34*D34</f>
        <v>0</v>
      </c>
    </row>
    <row r="35" spans="1:5" ht="15">
      <c r="A35" s="15" t="str">
        <f>'Předpokládané počty'!A6</f>
        <v>RBS a anténní slučovače</v>
      </c>
      <c r="B35" s="7">
        <f>SUM('Předpokládané počty'!D6,'Předpokládané počty'!D27)</f>
        <v>62</v>
      </c>
      <c r="C35" s="15" t="s">
        <v>12</v>
      </c>
      <c r="D35" s="8">
        <f>'RBS a ant. slučovače'!E3</f>
        <v>0</v>
      </c>
      <c r="E35" s="8">
        <f t="shared" si="3"/>
        <v>0</v>
      </c>
    </row>
    <row r="36" spans="1:5" ht="15">
      <c r="A36" s="15" t="str">
        <f>'Předpokládané počty'!A7</f>
        <v>Základnová UHF anténa - typ A</v>
      </c>
      <c r="B36" s="7">
        <f>SUM('Předpokládané počty'!D7,'Předpokládané počty'!D22,'Předpokládané počty'!D28)</f>
        <v>26</v>
      </c>
      <c r="C36" s="15" t="s">
        <v>12</v>
      </c>
      <c r="D36" s="8">
        <f>'Základnové UHF antény'!E3</f>
        <v>0</v>
      </c>
      <c r="E36" s="8">
        <f t="shared" si="3"/>
        <v>0</v>
      </c>
    </row>
    <row r="37" spans="1:5" ht="15">
      <c r="A37" s="15" t="str">
        <f>'Předpokládané počty'!A8</f>
        <v>Základnová UHF anténa - typ B</v>
      </c>
      <c r="B37" s="7">
        <f>'Předpokládané počty'!D8</f>
        <v>18</v>
      </c>
      <c r="C37" s="15" t="s">
        <v>12</v>
      </c>
      <c r="D37" s="8">
        <f>'Základnové UHF antény'!E12</f>
        <v>0</v>
      </c>
      <c r="E37" s="8">
        <f t="shared" si="3"/>
        <v>0</v>
      </c>
    </row>
    <row r="38" spans="1:5" ht="15">
      <c r="A38" s="15" t="str">
        <f>'Předpokládané počty'!A9</f>
        <v>Základnová UHF anténa - typ C</v>
      </c>
      <c r="B38" s="7">
        <f>'Předpokládané počty'!D9</f>
        <v>9</v>
      </c>
      <c r="C38" s="15" t="s">
        <v>12</v>
      </c>
      <c r="D38" s="8">
        <f>'Základnové UHF antény'!E21</f>
        <v>0</v>
      </c>
      <c r="E38" s="8">
        <f t="shared" si="3"/>
        <v>0</v>
      </c>
    </row>
    <row r="39" spans="1:5" ht="15">
      <c r="A39" s="15" t="str">
        <f>'Předpokládané počty'!A10</f>
        <v>Základnová UHF anténa - typ D</v>
      </c>
      <c r="B39" s="7">
        <f>'Předpokládané počty'!D10</f>
        <v>9</v>
      </c>
      <c r="C39" s="15" t="s">
        <v>12</v>
      </c>
      <c r="D39" s="8">
        <f>'Základnové UHF antény'!E30</f>
        <v>0</v>
      </c>
      <c r="E39" s="8">
        <f t="shared" si="3"/>
        <v>0</v>
      </c>
    </row>
    <row r="40" spans="1:5" ht="15">
      <c r="A40" s="15" t="str">
        <f>'Předpokládané počty'!A11</f>
        <v>Základnová UHF anténa - typ E</v>
      </c>
      <c r="B40" s="7">
        <f>'Předpokládané počty'!D11</f>
        <v>6</v>
      </c>
      <c r="C40" s="15" t="s">
        <v>12</v>
      </c>
      <c r="D40" s="8">
        <f>'Základnové UHF antény'!E39</f>
        <v>0</v>
      </c>
      <c r="E40" s="8">
        <f t="shared" si="3"/>
        <v>0</v>
      </c>
    </row>
    <row r="41" spans="1:5" ht="15">
      <c r="A41" s="15" t="str">
        <f>'Předpokládané počty'!A12</f>
        <v>Koaxiální kabel (1 metr) - typ A</v>
      </c>
      <c r="B41" s="7">
        <f>SUM('Předpokládané počty'!D12,'Předpokládané počty'!D25,'Předpokládané počty'!D29)</f>
        <v>995</v>
      </c>
      <c r="C41" s="15" t="s">
        <v>13</v>
      </c>
      <c r="D41" s="8">
        <f>'Koax. kabely a přep. ochrany'!E3</f>
        <v>0</v>
      </c>
      <c r="E41" s="8">
        <f t="shared" si="3"/>
        <v>0</v>
      </c>
    </row>
    <row r="42" spans="1:5" ht="15">
      <c r="A42" s="15" t="str">
        <f>'Předpokládané počty'!A13</f>
        <v>Koaxiální kabel (1 metr) - typ B</v>
      </c>
      <c r="B42" s="7">
        <f>'Předpokládané počty'!D13</f>
        <v>900</v>
      </c>
      <c r="C42" s="15" t="s">
        <v>13</v>
      </c>
      <c r="D42" s="8">
        <f>'Koax. kabely a přep. ochrany'!E11</f>
        <v>0</v>
      </c>
      <c r="E42" s="8">
        <f t="shared" si="3"/>
        <v>0</v>
      </c>
    </row>
    <row r="43" spans="1:5" ht="15">
      <c r="A43" s="15" t="str">
        <f>'Předpokládané počty'!A14</f>
        <v>Přepěťová ochrana - typ A</v>
      </c>
      <c r="B43" s="7">
        <f>SUM('Předpokládané počty'!D14,'Předpokládané počty'!D24,'Předpokládané počty'!D30)</f>
        <v>68</v>
      </c>
      <c r="C43" s="15" t="s">
        <v>12</v>
      </c>
      <c r="D43" s="8">
        <f>'Koax. kabely a přep. ochrany'!E19</f>
        <v>0</v>
      </c>
      <c r="E43" s="8">
        <f aca="true" t="shared" si="7" ref="E43">B43*D43</f>
        <v>0</v>
      </c>
    </row>
    <row r="44" spans="1:5" ht="15">
      <c r="A44" s="15" t="str">
        <f>'Předpokládané počty'!A15</f>
        <v>Přepěťová ochrana - typ B</v>
      </c>
      <c r="B44" s="7">
        <f>SUM('Předpokládané počty'!D15,'Předpokládané počty'!D25,'Předpokládané počty'!D31)</f>
        <v>68</v>
      </c>
      <c r="C44" s="15" t="s">
        <v>12</v>
      </c>
      <c r="D44" s="8">
        <f>'Koax. kabely a přep. ochrany'!E27</f>
        <v>0</v>
      </c>
      <c r="E44" s="8">
        <f t="shared" si="3"/>
        <v>0</v>
      </c>
    </row>
    <row r="45" spans="1:5" ht="15">
      <c r="A45" s="15" t="str">
        <f>'Předpokládané počty'!A17</f>
        <v>Ruční rádiový terminál - typ 1 (povinný)</v>
      </c>
      <c r="B45" s="7">
        <f>SUM('Předpokládané počty'!D17,'Předpokládané počty'!D32)</f>
        <v>603</v>
      </c>
      <c r="C45" s="15" t="s">
        <v>12</v>
      </c>
      <c r="D45" s="8">
        <f>'Ruční rádiové terminály'!E3</f>
        <v>0</v>
      </c>
      <c r="E45" s="8">
        <f t="shared" si="3"/>
        <v>0</v>
      </c>
    </row>
    <row r="46" spans="1:5" ht="15">
      <c r="A46" s="15" t="str">
        <f>'Předpokládané počty'!A18</f>
        <v>Ruční rádiový terminál - typ 2 (nepovinný)</v>
      </c>
      <c r="B46" s="7">
        <f>SUM('Předpokládané počty'!D18,'Předpokládané počty'!D33)</f>
        <v>0</v>
      </c>
      <c r="C46" s="15" t="s">
        <v>12</v>
      </c>
      <c r="D46" s="8">
        <f>'Ruční rádiové terminály'!E19</f>
        <v>0</v>
      </c>
      <c r="E46" s="8">
        <f t="shared" si="3"/>
        <v>0</v>
      </c>
    </row>
    <row r="47" spans="1:5" ht="15">
      <c r="A47" s="15" t="str">
        <f>'Předpokládané počty'!A19</f>
        <v>Ruční rádiový terminál - typ 3 (nepovinný)</v>
      </c>
      <c r="B47" s="7">
        <f>SUM('Předpokládané počty'!D19,'Předpokládané počty'!D34)</f>
        <v>0</v>
      </c>
      <c r="C47" s="15" t="s">
        <v>12</v>
      </c>
      <c r="D47" s="8">
        <f>'Ruční rádiové terminály'!E35</f>
        <v>0</v>
      </c>
      <c r="E47" s="8">
        <f t="shared" si="3"/>
        <v>0</v>
      </c>
    </row>
    <row r="48" spans="1:5" ht="15">
      <c r="A48" s="15" t="str">
        <f>'Předpokládané počty'!A21</f>
        <v>Fixní rádiový terminál</v>
      </c>
      <c r="B48" s="7">
        <f>SUM('Předpokládané počty'!D21,'Předpokládané počty'!D35)</f>
        <v>6</v>
      </c>
      <c r="C48" s="15" t="s">
        <v>12</v>
      </c>
      <c r="D48" s="8">
        <f>'Fixní rádiové terminály'!E3</f>
        <v>0</v>
      </c>
      <c r="E48" s="8">
        <f t="shared" si="3"/>
        <v>0</v>
      </c>
    </row>
    <row r="49" spans="1:5" ht="15">
      <c r="A49" s="15" t="s">
        <v>14</v>
      </c>
      <c r="B49" s="7">
        <v>1</v>
      </c>
      <c r="C49" s="15" t="s">
        <v>12</v>
      </c>
      <c r="D49" s="8">
        <f>SUM('Náhradní díly'!E3,'Náhradní díly'!E12,'Náhradní díly'!E21,'Náhradní díly'!E30)</f>
        <v>0</v>
      </c>
      <c r="E49" s="8">
        <f t="shared" si="3"/>
        <v>0</v>
      </c>
    </row>
    <row r="50" spans="1:5" s="3" customFormat="1" ht="15">
      <c r="A50" s="14" t="s">
        <v>15</v>
      </c>
      <c r="B50" s="11" t="s">
        <v>9</v>
      </c>
      <c r="C50" s="14" t="s">
        <v>9</v>
      </c>
      <c r="D50" s="11" t="s">
        <v>9</v>
      </c>
      <c r="E50" s="12">
        <f>SUM(E51:E55)</f>
        <v>0</v>
      </c>
    </row>
    <row r="51" spans="1:5" ht="15">
      <c r="A51" s="15" t="str">
        <f>Zaškolení!A3</f>
        <v>Zaškolení uživatelů (A)</v>
      </c>
      <c r="B51" s="7">
        <v>2</v>
      </c>
      <c r="C51" s="15" t="str">
        <f>Zaškolení!B3</f>
        <v>jeden průběh</v>
      </c>
      <c r="D51" s="8">
        <f>Zaškolení!C3</f>
        <v>0</v>
      </c>
      <c r="E51" s="8">
        <f aca="true" t="shared" si="8" ref="E51">B51*D51</f>
        <v>0</v>
      </c>
    </row>
    <row r="52" spans="1:5" ht="15">
      <c r="A52" s="15" t="str">
        <f>Zaškolení!A4</f>
        <v>Zaškolení pro instalaci a lokální správu zařízení (B)</v>
      </c>
      <c r="B52" s="7">
        <v>2</v>
      </c>
      <c r="C52" s="15" t="str">
        <f>Zaškolení!B4</f>
        <v>jeden průběh</v>
      </c>
      <c r="D52" s="8">
        <f>Zaškolení!C4</f>
        <v>0</v>
      </c>
      <c r="E52" s="8">
        <f aca="true" t="shared" si="9" ref="E52:E55">B52*D52</f>
        <v>0</v>
      </c>
    </row>
    <row r="53" spans="1:5" ht="15">
      <c r="A53" s="15" t="str">
        <f>Zaškolení!A5</f>
        <v>Zaškolení pro vzdálenou centrální správu zařízení (C)</v>
      </c>
      <c r="B53" s="7">
        <v>1</v>
      </c>
      <c r="C53" s="15" t="str">
        <f>Zaškolení!B5</f>
        <v>jeden průběh</v>
      </c>
      <c r="D53" s="8">
        <f>Zaškolení!C5</f>
        <v>0</v>
      </c>
      <c r="E53" s="8">
        <f t="shared" si="9"/>
        <v>0</v>
      </c>
    </row>
    <row r="54" spans="1:5" ht="15">
      <c r="A54" s="15" t="str">
        <f>Zaškolení!A6</f>
        <v>Zaškolení pro expertní správu systému (D)</v>
      </c>
      <c r="B54" s="7">
        <v>1</v>
      </c>
      <c r="C54" s="15" t="str">
        <f>Zaškolení!B6</f>
        <v>jeden průběh</v>
      </c>
      <c r="D54" s="8">
        <f>Zaškolení!C6</f>
        <v>0</v>
      </c>
      <c r="E54" s="8">
        <f t="shared" si="9"/>
        <v>0</v>
      </c>
    </row>
    <row r="55" spans="1:5" ht="15">
      <c r="A55" s="15" t="str">
        <f>Zaškolení!A7</f>
        <v>Doplňkové zaškolení (E)</v>
      </c>
      <c r="B55" s="7">
        <v>10</v>
      </c>
      <c r="C55" s="15" t="str">
        <f>Zaškolení!B7</f>
        <v>hodina</v>
      </c>
      <c r="D55" s="8">
        <f>Zaškolení!C7</f>
        <v>0</v>
      </c>
      <c r="E55" s="8">
        <f t="shared" si="9"/>
        <v>0</v>
      </c>
    </row>
    <row r="56" spans="1:5" s="3" customFormat="1" ht="15">
      <c r="A56" s="14" t="s">
        <v>16</v>
      </c>
      <c r="B56" s="11" t="s">
        <v>9</v>
      </c>
      <c r="C56" s="14" t="s">
        <v>9</v>
      </c>
      <c r="D56" s="11" t="s">
        <v>9</v>
      </c>
      <c r="E56" s="12">
        <f>SUM(E57:E79)</f>
        <v>0</v>
      </c>
    </row>
    <row r="57" spans="1:5" ht="15">
      <c r="A57" s="15" t="str">
        <f>'Technická podpora - fixní'!A3</f>
        <v>Služba ServiceDesk</v>
      </c>
      <c r="B57" s="7">
        <f>12*8</f>
        <v>96</v>
      </c>
      <c r="C57" s="15" t="str">
        <f>'Technická podpora - fixní'!B3</f>
        <v>měsíční paušál</v>
      </c>
      <c r="D57" s="8">
        <f>'Technická podpora - fixní'!C3</f>
        <v>0</v>
      </c>
      <c r="E57" s="8">
        <f aca="true" t="shared" si="10" ref="E57">B57*D57</f>
        <v>0</v>
      </c>
    </row>
    <row r="58" spans="1:5" ht="15">
      <c r="A58" s="15" t="str">
        <f>'Technická podpora - fixní'!A4</f>
        <v>Služba řešení servisních požadavků - fixní část</v>
      </c>
      <c r="B58" s="7">
        <f>12*8</f>
        <v>96</v>
      </c>
      <c r="C58" s="15" t="str">
        <f>'Technická podpora - fixní'!B4</f>
        <v>měsíční paušál</v>
      </c>
      <c r="D58" s="8">
        <f>'Technická podpora - fixní'!C4</f>
        <v>0</v>
      </c>
      <c r="E58" s="8">
        <f aca="true" t="shared" si="11" ref="E58:E79">B58*D58</f>
        <v>0</v>
      </c>
    </row>
    <row r="59" spans="1:5" ht="15">
      <c r="A59" s="15" t="str">
        <f>_XLFN.CONCAT(" - variabilní část - ",'Technická podpora - variabilní'!A4)</f>
        <v xml:space="preserve"> - variabilní část - RBS a anténní slučovače</v>
      </c>
      <c r="B59" s="7">
        <f>CEILING(12*8*B35*80%,1)</f>
        <v>4762</v>
      </c>
      <c r="C59" s="15" t="s">
        <v>17</v>
      </c>
      <c r="D59" s="8">
        <f>'Technická podpora - variabilní'!B4</f>
        <v>0</v>
      </c>
      <c r="E59" s="8">
        <f t="shared" si="11"/>
        <v>0</v>
      </c>
    </row>
    <row r="60" spans="1:5" ht="15">
      <c r="A60" s="15" t="str">
        <f>_XLFN.CONCAT(" - variabilní část - ",'Technická podpora - variabilní'!A5)</f>
        <v xml:space="preserve"> - variabilní část - Základnová UHF anténa (vč. přepěťových ochran)</v>
      </c>
      <c r="B60" s="7">
        <f>CEILING(12*8*SUM(B36:B40)*80%,1)</f>
        <v>5223</v>
      </c>
      <c r="C60" s="15" t="s">
        <v>17</v>
      </c>
      <c r="D60" s="8">
        <f>'Technická podpora - variabilní'!B5</f>
        <v>0</v>
      </c>
      <c r="E60" s="8">
        <f aca="true" t="shared" si="12" ref="E60">B60*D60</f>
        <v>0</v>
      </c>
    </row>
    <row r="61" spans="1:5" ht="15">
      <c r="A61" s="15" t="str">
        <f>_XLFN.CONCAT(" - variabilní část - ",'Technická podpora - variabilní'!A6)</f>
        <v xml:space="preserve"> - variabilní část - Ruční rádiový terminál - typ 1 (povinný)</v>
      </c>
      <c r="B61" s="7">
        <f>CEILING(12*8*B45*80%,1)</f>
        <v>46311</v>
      </c>
      <c r="C61" s="15" t="s">
        <v>17</v>
      </c>
      <c r="D61" s="8">
        <f>'Technická podpora - variabilní'!B6</f>
        <v>0</v>
      </c>
      <c r="E61" s="8">
        <f aca="true" t="shared" si="13" ref="E61:E64">B61*D61</f>
        <v>0</v>
      </c>
    </row>
    <row r="62" spans="1:5" ht="15">
      <c r="A62" s="15" t="str">
        <f>_XLFN.CONCAT(" - variabilní část - ",'Technická podpora - variabilní'!A7)</f>
        <v xml:space="preserve"> - variabilní část - Ruční rádiový terminál - typ 2 (nepovinný)</v>
      </c>
      <c r="B62" s="7">
        <f>CEILING(12*8*B46*80%,1)</f>
        <v>0</v>
      </c>
      <c r="C62" s="15" t="s">
        <v>17</v>
      </c>
      <c r="D62" s="8">
        <f>'Technická podpora - variabilní'!B7</f>
        <v>0</v>
      </c>
      <c r="E62" s="8">
        <f aca="true" t="shared" si="14" ref="E62">B62*D62</f>
        <v>0</v>
      </c>
    </row>
    <row r="63" spans="1:5" ht="15">
      <c r="A63" s="15" t="str">
        <f>_XLFN.CONCAT(" - variabilní část - ",'Technická podpora - variabilní'!A8)</f>
        <v xml:space="preserve"> - variabilní část - Ruční rádiový terminál - typ 3 (nepovinný)</v>
      </c>
      <c r="B63" s="7">
        <f>CEILING(12*8*B47*80%,1)</f>
        <v>0</v>
      </c>
      <c r="C63" s="15" t="s">
        <v>17</v>
      </c>
      <c r="D63" s="8">
        <f>'Technická podpora - variabilní'!B8</f>
        <v>0</v>
      </c>
      <c r="E63" s="8">
        <f aca="true" t="shared" si="15" ref="E63">B63*D63</f>
        <v>0</v>
      </c>
    </row>
    <row r="64" spans="1:5" ht="15">
      <c r="A64" s="15" t="str">
        <f>_XLFN.CONCAT(" - variabilní část - ",'Technická podpora - variabilní'!A9)</f>
        <v xml:space="preserve"> - variabilní část - Fixní rádiový terminál</v>
      </c>
      <c r="B64" s="7">
        <f>CEILING(12*8*B48*80%,1)</f>
        <v>461</v>
      </c>
      <c r="C64" s="15" t="s">
        <v>17</v>
      </c>
      <c r="D64" s="8">
        <f>'Technická podpora - variabilní'!B9</f>
        <v>0</v>
      </c>
      <c r="E64" s="8">
        <f t="shared" si="13"/>
        <v>0</v>
      </c>
    </row>
    <row r="65" spans="1:5" ht="15">
      <c r="A65" s="15" t="str">
        <f>'Technická podpora - fixní'!A5</f>
        <v>Služba řešení změnových požadavků - návrh</v>
      </c>
      <c r="B65" s="7">
        <f>8*5</f>
        <v>40</v>
      </c>
      <c r="C65" s="15" t="str">
        <f>'Technická podpora - fixní'!B5</f>
        <v>hodina</v>
      </c>
      <c r="D65" s="8">
        <f>'Technická podpora - fixní'!C5</f>
        <v>0</v>
      </c>
      <c r="E65" s="8">
        <f t="shared" si="11"/>
        <v>0</v>
      </c>
    </row>
    <row r="66" spans="1:5" ht="15">
      <c r="A66" s="15" t="str">
        <f>'Technická podpora - fixní'!A6</f>
        <v>Služba řešení změnových požadavků - instalace</v>
      </c>
      <c r="B66" s="7">
        <f>8*20</f>
        <v>160</v>
      </c>
      <c r="C66" s="15" t="str">
        <f>'Technická podpora - fixní'!B6</f>
        <v>hodina</v>
      </c>
      <c r="D66" s="8">
        <f>'Technická podpora - fixní'!C6</f>
        <v>0</v>
      </c>
      <c r="E66" s="8">
        <f t="shared" si="11"/>
        <v>0</v>
      </c>
    </row>
    <row r="67" spans="1:5" ht="15">
      <c r="A67" s="15" t="str">
        <f>'Technická podpora - fixní'!A7</f>
        <v>Služba řešení změnových požadavků - konfigurace</v>
      </c>
      <c r="B67" s="7">
        <f>8*10</f>
        <v>80</v>
      </c>
      <c r="C67" s="15" t="str">
        <f>'Technická podpora - fixní'!B7</f>
        <v>hodina</v>
      </c>
      <c r="D67" s="8">
        <f>'Technická podpora - fixní'!C7</f>
        <v>0</v>
      </c>
      <c r="E67" s="8">
        <f t="shared" si="11"/>
        <v>0</v>
      </c>
    </row>
    <row r="68" spans="1:5" ht="15">
      <c r="A68" s="15" t="str">
        <f>'Technická podpora - fixní'!A8</f>
        <v>Služba řešení změnových požadavků - integrace</v>
      </c>
      <c r="B68" s="7">
        <f>8*20</f>
        <v>160</v>
      </c>
      <c r="C68" s="15" t="str">
        <f>'Technická podpora - fixní'!B8</f>
        <v>hodina</v>
      </c>
      <c r="D68" s="8">
        <f>'Technická podpora - fixní'!C8</f>
        <v>0</v>
      </c>
      <c r="E68" s="8">
        <f t="shared" si="11"/>
        <v>0</v>
      </c>
    </row>
    <row r="69" spans="1:5" ht="15">
      <c r="A69" s="15" t="str">
        <f>'Technická podpora - fixní'!A9</f>
        <v>Služba řešení změnových požadavků - dokumentace</v>
      </c>
      <c r="B69" s="7">
        <f>8*10</f>
        <v>80</v>
      </c>
      <c r="C69" s="15" t="str">
        <f>'Technická podpora - fixní'!B9</f>
        <v>hodina</v>
      </c>
      <c r="D69" s="8">
        <f>'Technická podpora - fixní'!C9</f>
        <v>0</v>
      </c>
      <c r="E69" s="8">
        <f t="shared" si="11"/>
        <v>0</v>
      </c>
    </row>
    <row r="70" spans="1:5" ht="15">
      <c r="A70" s="15" t="str">
        <f>'Technická podpora - fixní'!A10</f>
        <v>Služba řešení změnových požadavků - testování</v>
      </c>
      <c r="B70" s="7">
        <f>8*20</f>
        <v>160</v>
      </c>
      <c r="C70" s="15" t="str">
        <f>'Technická podpora - fixní'!B10</f>
        <v>hodina</v>
      </c>
      <c r="D70" s="8">
        <f>'Technická podpora - fixní'!C10</f>
        <v>0</v>
      </c>
      <c r="E70" s="8">
        <f t="shared" si="11"/>
        <v>0</v>
      </c>
    </row>
    <row r="71" spans="1:5" ht="15">
      <c r="A71" s="15" t="str">
        <f>'Technická podpora - fixní'!A11</f>
        <v>Služba řešení požadavků o informaci</v>
      </c>
      <c r="B71" s="7">
        <f>12*8</f>
        <v>96</v>
      </c>
      <c r="C71" s="15" t="str">
        <f>'Technická podpora - fixní'!B11</f>
        <v>měsíční paušál</v>
      </c>
      <c r="D71" s="8">
        <f>'Technická podpora - fixní'!C11</f>
        <v>0</v>
      </c>
      <c r="E71" s="8">
        <f t="shared" si="11"/>
        <v>0</v>
      </c>
    </row>
    <row r="72" spans="1:5" ht="15">
      <c r="A72" s="15" t="str">
        <f>'Technická podpora - fixní'!A12</f>
        <v>Služba SW maintenance - fixní část</v>
      </c>
      <c r="B72" s="7">
        <f>12*8</f>
        <v>96</v>
      </c>
      <c r="C72" s="15" t="str">
        <f>'Technická podpora - fixní'!B12</f>
        <v>měsíční paušál</v>
      </c>
      <c r="D72" s="8">
        <f>'Technická podpora - fixní'!C12</f>
        <v>0</v>
      </c>
      <c r="E72" s="8">
        <f t="shared" si="11"/>
        <v>0</v>
      </c>
    </row>
    <row r="73" spans="1:5" ht="15">
      <c r="A73" s="15" t="str">
        <f>_XLFN.CONCAT(" - variabilní část - ",'Technická podpora - variabilní'!A4)</f>
        <v xml:space="preserve"> - variabilní část - RBS a anténní slučovače</v>
      </c>
      <c r="B73" s="7">
        <f>B59</f>
        <v>4762</v>
      </c>
      <c r="C73" s="15" t="s">
        <v>17</v>
      </c>
      <c r="D73" s="8">
        <f>'Technická podpora - variabilní'!C4</f>
        <v>0</v>
      </c>
      <c r="E73" s="8">
        <f t="shared" si="11"/>
        <v>0</v>
      </c>
    </row>
    <row r="74" spans="1:5" ht="15">
      <c r="A74" s="15" t="str">
        <f>_XLFN.CONCAT(" - variabilní část - ",'Technická podpora - variabilní'!A6)</f>
        <v xml:space="preserve"> - variabilní část - Ruční rádiový terminál - typ 1 (povinný)</v>
      </c>
      <c r="B74" s="7">
        <f>B61</f>
        <v>46311</v>
      </c>
      <c r="C74" s="15" t="s">
        <v>17</v>
      </c>
      <c r="D74" s="8">
        <f>'Technická podpora - variabilní'!C6</f>
        <v>0</v>
      </c>
      <c r="E74" s="8">
        <f aca="true" t="shared" si="16" ref="E74:E77">B74*D74</f>
        <v>0</v>
      </c>
    </row>
    <row r="75" spans="1:5" ht="15">
      <c r="A75" s="15" t="str">
        <f>_XLFN.CONCAT(" - variabilní část - ",'Technická podpora - variabilní'!A7)</f>
        <v xml:space="preserve"> - variabilní část - Ruční rádiový terminál - typ 2 (nepovinný)</v>
      </c>
      <c r="B75" s="7">
        <f aca="true" t="shared" si="17" ref="B75:B76">B62</f>
        <v>0</v>
      </c>
      <c r="C75" s="15" t="s">
        <v>17</v>
      </c>
      <c r="D75" s="8">
        <f>'Technická podpora - variabilní'!C7</f>
        <v>0</v>
      </c>
      <c r="E75" s="8">
        <f aca="true" t="shared" si="18" ref="E75:E76">B75*D75</f>
        <v>0</v>
      </c>
    </row>
    <row r="76" spans="1:5" ht="15">
      <c r="A76" s="15" t="str">
        <f>_XLFN.CONCAT(" - variabilní část - ",'Technická podpora - variabilní'!A8)</f>
        <v xml:space="preserve"> - variabilní část - Ruční rádiový terminál - typ 3 (nepovinný)</v>
      </c>
      <c r="B76" s="7">
        <f t="shared" si="17"/>
        <v>0</v>
      </c>
      <c r="C76" s="15" t="s">
        <v>17</v>
      </c>
      <c r="D76" s="8">
        <f>'Technická podpora - variabilní'!C8</f>
        <v>0</v>
      </c>
      <c r="E76" s="8">
        <f t="shared" si="18"/>
        <v>0</v>
      </c>
    </row>
    <row r="77" spans="1:5" ht="15">
      <c r="A77" s="15" t="str">
        <f>_XLFN.CONCAT(" - variabilní část - ",'Technická podpora - variabilní'!A9)</f>
        <v xml:space="preserve"> - variabilní část - Fixní rádiový terminál</v>
      </c>
      <c r="B77" s="7">
        <f aca="true" t="shared" si="19" ref="B77">B64</f>
        <v>461</v>
      </c>
      <c r="C77" s="15" t="s">
        <v>17</v>
      </c>
      <c r="D77" s="8">
        <f>'Technická podpora - variabilní'!C9</f>
        <v>0</v>
      </c>
      <c r="E77" s="8">
        <f t="shared" si="16"/>
        <v>0</v>
      </c>
    </row>
    <row r="78" spans="1:5" ht="15">
      <c r="A78" s="15" t="str">
        <f>'Technická podpora - fixní'!A13</f>
        <v>Služba HW maintenance - práce (bez materiálu)</v>
      </c>
      <c r="B78" s="7">
        <f>8*20</f>
        <v>160</v>
      </c>
      <c r="C78" s="15" t="str">
        <f>'Technická podpora - fixní'!B13</f>
        <v>hodina</v>
      </c>
      <c r="D78" s="8">
        <f>'Technická podpora - fixní'!C13</f>
        <v>0</v>
      </c>
      <c r="E78" s="8">
        <f t="shared" si="11"/>
        <v>0</v>
      </c>
    </row>
    <row r="79" spans="1:5" ht="15">
      <c r="A79" s="15" t="str">
        <f>'Technická podpora - fixní'!A14</f>
        <v>Služba reportingu</v>
      </c>
      <c r="B79" s="7">
        <f>12*8</f>
        <v>96</v>
      </c>
      <c r="C79" s="15" t="str">
        <f>'Technická podpora - fixní'!B14</f>
        <v>měsíční paušál</v>
      </c>
      <c r="D79" s="8">
        <f>'Technická podpora - fixní'!C14</f>
        <v>0</v>
      </c>
      <c r="E79" s="8">
        <f t="shared" si="11"/>
        <v>0</v>
      </c>
    </row>
  </sheetData>
  <mergeCells count="2">
    <mergeCell ref="A1:E1"/>
    <mergeCell ref="D2:E2"/>
  </mergeCells>
  <printOptions/>
  <pageMargins left="0.7086614173228347" right="0.7086614173228347" top="0.7874015748031497" bottom="0.7874015748031497" header="0.31496062992125984" footer="0.31496062992125984"/>
  <pageSetup fitToHeight="2" fitToWidth="1" horizontalDpi="600" verticalDpi="600" orientation="portrait" paperSize="9" scale="90" r:id="rId1"/>
  <ignoredErrors>
    <ignoredError sqref="E56 E12 E30 E50 B67:B68 B69"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50940-7DE9-4484-8AB4-432DB25522EC}">
  <sheetPr>
    <pageSetUpPr fitToPage="1"/>
  </sheetPr>
  <dimension ref="A1:E79"/>
  <sheetViews>
    <sheetView showGridLines="0" zoomScale="120" zoomScaleNormal="120" workbookViewId="0" topLeftCell="A1">
      <pane ySplit="3" topLeftCell="A4" activePane="bottomLeft" state="frozen"/>
      <selection pane="bottomLeft" activeCell="A1" sqref="A1:E1"/>
    </sheetView>
  </sheetViews>
  <sheetFormatPr defaultColWidth="9.140625" defaultRowHeight="15"/>
  <cols>
    <col min="1" max="1" width="47.7109375" style="1" customWidth="1"/>
    <col min="2" max="2" width="8.00390625" style="2" bestFit="1" customWidth="1"/>
    <col min="3" max="3" width="14.140625" style="1" customWidth="1"/>
    <col min="4" max="4" width="14.140625" style="2" bestFit="1" customWidth="1"/>
    <col min="5" max="5" width="15.7109375" style="2" customWidth="1"/>
    <col min="6" max="16384" width="9.140625" style="2" customWidth="1"/>
  </cols>
  <sheetData>
    <row r="1" spans="1:5" ht="30" customHeight="1">
      <c r="A1" s="31" t="s">
        <v>193</v>
      </c>
      <c r="B1" s="31"/>
      <c r="C1" s="31"/>
      <c r="D1" s="31"/>
      <c r="E1" s="31"/>
    </row>
    <row r="2" spans="1:5" s="16" customFormat="1" ht="30" customHeight="1">
      <c r="A2" s="19" t="s">
        <v>2</v>
      </c>
      <c r="B2" s="20"/>
      <c r="C2" s="20"/>
      <c r="D2" s="32">
        <f>SUM(E4,E12,E30,E50,E56)</f>
        <v>0</v>
      </c>
      <c r="E2" s="33"/>
    </row>
    <row r="3" spans="1:5" s="3" customFormat="1" ht="30">
      <c r="A3" s="13" t="s">
        <v>3</v>
      </c>
      <c r="B3" s="5" t="s">
        <v>4</v>
      </c>
      <c r="C3" s="13" t="s">
        <v>5</v>
      </c>
      <c r="D3" s="5" t="s">
        <v>6</v>
      </c>
      <c r="E3" s="5" t="s">
        <v>7</v>
      </c>
    </row>
    <row r="4" spans="1:5" s="3" customFormat="1" ht="15">
      <c r="A4" s="14" t="s">
        <v>8</v>
      </c>
      <c r="B4" s="11" t="s">
        <v>9</v>
      </c>
      <c r="C4" s="14" t="s">
        <v>9</v>
      </c>
      <c r="D4" s="11" t="s">
        <v>9</v>
      </c>
      <c r="E4" s="12">
        <f>SUM(E5:E11)</f>
        <v>0</v>
      </c>
    </row>
    <row r="5" spans="1:5" ht="15">
      <c r="A5" s="15" t="str">
        <f>'Implementační projekt'!A3</f>
        <v>High-level design (technický cílový koncept)</v>
      </c>
      <c r="B5" s="7">
        <v>1</v>
      </c>
      <c r="C5" s="15" t="str">
        <f>'Implementační projekt'!B3</f>
        <v>komplet</v>
      </c>
      <c r="D5" s="8">
        <f>'Implementační projekt'!C3</f>
        <v>0</v>
      </c>
      <c r="E5" s="8">
        <f>B5*D5</f>
        <v>0</v>
      </c>
    </row>
    <row r="6" spans="1:5" ht="15">
      <c r="A6" s="15" t="str">
        <f>'Implementační projekt'!A4</f>
        <v>Low-level-design</v>
      </c>
      <c r="B6" s="7">
        <v>1</v>
      </c>
      <c r="C6" s="15" t="str">
        <f>'Implementační projekt'!B4</f>
        <v>komplet</v>
      </c>
      <c r="D6" s="8">
        <f>'Implementační projekt'!C4</f>
        <v>0</v>
      </c>
      <c r="E6" s="8">
        <f aca="true" t="shared" si="0" ref="E6:E29">B6*D6</f>
        <v>0</v>
      </c>
    </row>
    <row r="7" spans="1:5" ht="15">
      <c r="A7" s="15" t="str">
        <f>'Implementační projekt'!A5</f>
        <v>Specifikace akceptačních testů FAT</v>
      </c>
      <c r="B7" s="7">
        <v>1</v>
      </c>
      <c r="C7" s="15" t="str">
        <f>'Implementační projekt'!B5</f>
        <v>komplet</v>
      </c>
      <c r="D7" s="8">
        <f>'Implementační projekt'!C5</f>
        <v>0</v>
      </c>
      <c r="E7" s="8">
        <f t="shared" si="0"/>
        <v>0</v>
      </c>
    </row>
    <row r="8" spans="1:5" ht="15">
      <c r="A8" s="15" t="str">
        <f>'Implementační projekt'!A6</f>
        <v>Specifikace akceptačních testů SAT</v>
      </c>
      <c r="B8" s="7">
        <v>1</v>
      </c>
      <c r="C8" s="15" t="str">
        <f>'Implementační projekt'!B6</f>
        <v>komplet</v>
      </c>
      <c r="D8" s="8">
        <f>'Implementační projekt'!C6</f>
        <v>0</v>
      </c>
      <c r="E8" s="8">
        <f t="shared" si="0"/>
        <v>0</v>
      </c>
    </row>
    <row r="9" spans="1:5" ht="15">
      <c r="A9" s="15" t="str">
        <f>'Implementační projekt'!A7</f>
        <v>Uživatelská a administrátorská dokumentace</v>
      </c>
      <c r="B9" s="7">
        <v>1</v>
      </c>
      <c r="C9" s="15" t="str">
        <f>'Implementační projekt'!B7</f>
        <v>komplet</v>
      </c>
      <c r="D9" s="8">
        <f>'Implementační projekt'!C7</f>
        <v>0</v>
      </c>
      <c r="E9" s="8">
        <f t="shared" si="0"/>
        <v>0</v>
      </c>
    </row>
    <row r="10" spans="1:5" ht="15">
      <c r="A10" s="15" t="str">
        <f>'Implementační projekt'!A8</f>
        <v>Detailní harmonogram implementace</v>
      </c>
      <c r="B10" s="7">
        <v>1</v>
      </c>
      <c r="C10" s="15" t="str">
        <f>'Implementační projekt'!B8</f>
        <v>komplet</v>
      </c>
      <c r="D10" s="8">
        <f>'Implementační projekt'!C8</f>
        <v>0</v>
      </c>
      <c r="E10" s="8">
        <f t="shared" si="0"/>
        <v>0</v>
      </c>
    </row>
    <row r="11" spans="1:5" ht="15">
      <c r="A11" s="15" t="str">
        <f>'Implementační projekt'!A9</f>
        <v>Specifikace detailních požadavků na součinnost</v>
      </c>
      <c r="B11" s="7">
        <v>1</v>
      </c>
      <c r="C11" s="15" t="str">
        <f>'Implementační projekt'!B9</f>
        <v>komplet</v>
      </c>
      <c r="D11" s="8">
        <f>'Implementační projekt'!C9</f>
        <v>0</v>
      </c>
      <c r="E11" s="8">
        <f t="shared" si="0"/>
        <v>0</v>
      </c>
    </row>
    <row r="12" spans="1:5" s="3" customFormat="1" ht="15">
      <c r="A12" s="14" t="s">
        <v>10</v>
      </c>
      <c r="B12" s="11" t="s">
        <v>9</v>
      </c>
      <c r="C12" s="14" t="s">
        <v>9</v>
      </c>
      <c r="D12" s="11" t="s">
        <v>9</v>
      </c>
      <c r="E12" s="12">
        <f>SUM(E13:E29)</f>
        <v>0</v>
      </c>
    </row>
    <row r="13" spans="1:5" ht="15">
      <c r="A13" s="15" t="str">
        <f>Implementace!A3</f>
        <v>FAT (laboratorní testy u dodavatele)</v>
      </c>
      <c r="B13" s="7">
        <v>1</v>
      </c>
      <c r="C13" s="15" t="str">
        <f>Implementace!B3</f>
        <v>komplet</v>
      </c>
      <c r="D13" s="8">
        <f>Implementace!C3</f>
        <v>0</v>
      </c>
      <c r="E13" s="8">
        <f t="shared" si="0"/>
        <v>0</v>
      </c>
    </row>
    <row r="14" spans="1:5" ht="15">
      <c r="A14" s="15" t="str">
        <f>Implementace!A4</f>
        <v>Instalace a konfigurace - typové řešení DMR-DISP</v>
      </c>
      <c r="B14" s="7">
        <v>2</v>
      </c>
      <c r="C14" s="15" t="str">
        <f>Implementace!B4</f>
        <v>lokalita</v>
      </c>
      <c r="D14" s="8">
        <f>Implementace!C4</f>
        <v>0</v>
      </c>
      <c r="E14" s="8">
        <f t="shared" si="0"/>
        <v>0</v>
      </c>
    </row>
    <row r="15" spans="1:5" ht="15">
      <c r="A15" s="15" t="str">
        <f>Implementace!A5</f>
        <v>Instalace a konfigurace - typové řešení DMR-RBS</v>
      </c>
      <c r="B15" s="7">
        <f>B35*80%</f>
        <v>24</v>
      </c>
      <c r="C15" s="15" t="str">
        <f>Implementace!B5</f>
        <v>lokalita</v>
      </c>
      <c r="D15" s="8">
        <f>Implementace!C5</f>
        <v>0</v>
      </c>
      <c r="E15" s="8">
        <f t="shared" si="0"/>
        <v>0</v>
      </c>
    </row>
    <row r="16" spans="1:5" ht="15">
      <c r="A16" s="15" t="str">
        <f>Implementace!A6</f>
        <v>Konfigurace - typové řešení DMR-PORTABLE</v>
      </c>
      <c r="B16" s="7">
        <v>0</v>
      </c>
      <c r="C16" s="15" t="str">
        <f>Implementace!B6</f>
        <v>terminál</v>
      </c>
      <c r="D16" s="8">
        <f>Implementace!C6</f>
        <v>0</v>
      </c>
      <c r="E16" s="8">
        <f t="shared" si="0"/>
        <v>0</v>
      </c>
    </row>
    <row r="17" spans="1:5" ht="15">
      <c r="A17" s="15" t="str">
        <f>Implementace!A7</f>
        <v>Instalace a konfigurace - typové řešení DMR-FIX</v>
      </c>
      <c r="B17" s="7">
        <v>0</v>
      </c>
      <c r="C17" s="15" t="str">
        <f>Implementace!B7</f>
        <v>terminál</v>
      </c>
      <c r="D17" s="8">
        <f>Implementace!C7</f>
        <v>0</v>
      </c>
      <c r="E17" s="8">
        <f t="shared" si="0"/>
        <v>0</v>
      </c>
    </row>
    <row r="18" spans="1:5" ht="15">
      <c r="A18" s="15" t="str">
        <f>Implementace!A8</f>
        <v>Instalace a konfigurace - testovací prosředí DMR-TEST</v>
      </c>
      <c r="B18" s="7">
        <v>1</v>
      </c>
      <c r="C18" s="15" t="str">
        <f>Implementace!B8</f>
        <v>komplet</v>
      </c>
      <c r="D18" s="8">
        <f>Implementace!C8</f>
        <v>0</v>
      </c>
      <c r="E18" s="8">
        <f t="shared" si="0"/>
        <v>0</v>
      </c>
    </row>
    <row r="19" spans="1:5" ht="15">
      <c r="A19" s="15" t="str">
        <f>Implementace!A9</f>
        <v>Integrace - Rozhraní SIP trunk s telefonními sítěmi</v>
      </c>
      <c r="B19" s="7">
        <v>1</v>
      </c>
      <c r="C19" s="15" t="str">
        <f>Implementace!B9</f>
        <v>komplet</v>
      </c>
      <c r="D19" s="8">
        <f>Implementace!C9</f>
        <v>0</v>
      </c>
      <c r="E19" s="8">
        <f t="shared" si="0"/>
        <v>0</v>
      </c>
    </row>
    <row r="20" spans="1:5" ht="15">
      <c r="A20" s="15" t="str">
        <f>Implementace!A10</f>
        <v>Integrace - Rozhraní AIS pro dispečer. komunikační systém</v>
      </c>
      <c r="B20" s="7">
        <v>0</v>
      </c>
      <c r="C20" s="15" t="str">
        <f>Implementace!B10</f>
        <v>komplet</v>
      </c>
      <c r="D20" s="8">
        <f>Implementace!C10</f>
        <v>0</v>
      </c>
      <c r="E20" s="8">
        <f t="shared" si="0"/>
        <v>0</v>
      </c>
    </row>
    <row r="21" spans="1:5" ht="15">
      <c r="A21" s="15" t="str">
        <f>Implementace!A11</f>
        <v>Integrace - Rozhraní pro export a import seznamu kontaktů</v>
      </c>
      <c r="B21" s="7">
        <v>0</v>
      </c>
      <c r="C21" s="15" t="str">
        <f>Implementace!B11</f>
        <v>komplet</v>
      </c>
      <c r="D21" s="8">
        <f>Implementace!C11</f>
        <v>0</v>
      </c>
      <c r="E21" s="8">
        <f t="shared" si="0"/>
        <v>0</v>
      </c>
    </row>
    <row r="22" spans="1:5" ht="15">
      <c r="A22" s="15" t="str">
        <f>Implementace!A12</f>
        <v>Integrace - Rozhraní NTP pro synchronizaci reálného času</v>
      </c>
      <c r="B22" s="7">
        <v>0</v>
      </c>
      <c r="C22" s="15" t="str">
        <f>Implementace!B12</f>
        <v>komplet</v>
      </c>
      <c r="D22" s="8">
        <f>Implementace!C12</f>
        <v>0</v>
      </c>
      <c r="E22" s="8">
        <f t="shared" si="0"/>
        <v>0</v>
      </c>
    </row>
    <row r="23" spans="1:5" ht="15">
      <c r="A23" s="15" t="str">
        <f>Implementace!A13</f>
        <v>Integrace - Rozhraní SYSLOG pro systéme SIEM</v>
      </c>
      <c r="B23" s="7">
        <v>0</v>
      </c>
      <c r="C23" s="15" t="str">
        <f>Implementace!B13</f>
        <v>komplet</v>
      </c>
      <c r="D23" s="8">
        <f>Implementace!C13</f>
        <v>0</v>
      </c>
      <c r="E23" s="8">
        <f t="shared" si="0"/>
        <v>0</v>
      </c>
    </row>
    <row r="24" spans="1:5" ht="15">
      <c r="A24" s="15" t="str">
        <f>Implementace!A14</f>
        <v>Integrace - Rozhraní LDAP/RADIUS/TACACS+</v>
      </c>
      <c r="B24" s="7">
        <v>0</v>
      </c>
      <c r="C24" s="15" t="str">
        <f>Implementace!B14</f>
        <v>komplet</v>
      </c>
      <c r="D24" s="8">
        <f>Implementace!C14</f>
        <v>0</v>
      </c>
      <c r="E24" s="8">
        <f t="shared" si="0"/>
        <v>0</v>
      </c>
    </row>
    <row r="25" spans="1:5" ht="15">
      <c r="A25" s="15" t="str">
        <f>Implementace!A15</f>
        <v>Integrace - Rozhraní SNMP pro integraci s centr. dohl. syst.</v>
      </c>
      <c r="B25" s="7">
        <v>0</v>
      </c>
      <c r="C25" s="15" t="str">
        <f>Implementace!B15</f>
        <v>komplet</v>
      </c>
      <c r="D25" s="8">
        <f>Implementace!C15</f>
        <v>0</v>
      </c>
      <c r="E25" s="8">
        <f t="shared" si="0"/>
        <v>0</v>
      </c>
    </row>
    <row r="26" spans="1:5" ht="15">
      <c r="A26" s="15" t="str">
        <f>Implementace!A16</f>
        <v>Integrace - Rozhraní pro export CDR</v>
      </c>
      <c r="B26" s="7">
        <v>0</v>
      </c>
      <c r="C26" s="15" t="str">
        <f>Implementace!B16</f>
        <v>komplet</v>
      </c>
      <c r="D26" s="8">
        <f>Implementace!C16</f>
        <v>0</v>
      </c>
      <c r="E26" s="8">
        <f t="shared" si="0"/>
        <v>0</v>
      </c>
    </row>
    <row r="27" spans="1:5" ht="15">
      <c r="A27" s="15" t="str">
        <f>Implementace!A17</f>
        <v>Provozní dokumentace (dokum. skutečného provedení)</v>
      </c>
      <c r="B27" s="7">
        <v>1</v>
      </c>
      <c r="C27" s="15" t="str">
        <f>Implementace!B17</f>
        <v>komplet</v>
      </c>
      <c r="D27" s="8">
        <f>Implementace!C17</f>
        <v>0</v>
      </c>
      <c r="E27" s="8">
        <f t="shared" si="0"/>
        <v>0</v>
      </c>
    </row>
    <row r="28" spans="1:5" ht="15">
      <c r="A28" s="15" t="str">
        <f>Implementace!A18</f>
        <v>SAT (on-site testy u zadavatele)</v>
      </c>
      <c r="B28" s="7">
        <v>1</v>
      </c>
      <c r="C28" s="15" t="str">
        <f>Implementace!B18</f>
        <v>komplet</v>
      </c>
      <c r="D28" s="8">
        <f>Implementace!C18</f>
        <v>0</v>
      </c>
      <c r="E28" s="8">
        <f t="shared" si="0"/>
        <v>0</v>
      </c>
    </row>
    <row r="29" spans="1:5" ht="15">
      <c r="A29" s="15" t="str">
        <f>Implementace!A19</f>
        <v>Pilotní provoz</v>
      </c>
      <c r="B29" s="7">
        <v>1</v>
      </c>
      <c r="C29" s="15" t="str">
        <f>Implementace!B19</f>
        <v>komplet</v>
      </c>
      <c r="D29" s="8">
        <f>Implementace!C19</f>
        <v>0</v>
      </c>
      <c r="E29" s="8">
        <f t="shared" si="0"/>
        <v>0</v>
      </c>
    </row>
    <row r="30" spans="1:5" s="3" customFormat="1" ht="15">
      <c r="A30" s="14" t="s">
        <v>11</v>
      </c>
      <c r="B30" s="11" t="s">
        <v>9</v>
      </c>
      <c r="C30" s="14" t="s">
        <v>9</v>
      </c>
      <c r="D30" s="11" t="s">
        <v>9</v>
      </c>
      <c r="E30" s="12">
        <f>SUM(E31:E49)</f>
        <v>0</v>
      </c>
    </row>
    <row r="31" spans="1:5" ht="15">
      <c r="A31" s="15" t="s">
        <v>191</v>
      </c>
      <c r="B31" s="27">
        <v>0</v>
      </c>
      <c r="C31" s="15" t="s">
        <v>12</v>
      </c>
      <c r="D31" s="8">
        <f>'Centrální servery - produkční'!D3</f>
        <v>0</v>
      </c>
      <c r="E31" s="8">
        <f aca="true" t="shared" si="1" ref="E31:E34">B31*D31</f>
        <v>0</v>
      </c>
    </row>
    <row r="32" spans="1:5" ht="15">
      <c r="A32" s="15" t="s">
        <v>190</v>
      </c>
      <c r="B32" s="27">
        <v>0.5</v>
      </c>
      <c r="C32" s="15" t="s">
        <v>12</v>
      </c>
      <c r="D32" s="8">
        <f>'Centrální servery - produkční'!D12</f>
        <v>0</v>
      </c>
      <c r="E32" s="8">
        <f t="shared" si="1"/>
        <v>0</v>
      </c>
    </row>
    <row r="33" spans="1:5" ht="15">
      <c r="A33" s="15" t="s">
        <v>189</v>
      </c>
      <c r="B33" s="27">
        <v>0</v>
      </c>
      <c r="C33" s="15" t="s">
        <v>12</v>
      </c>
      <c r="D33" s="8">
        <f>'Centrální servery - testovací'!D3</f>
        <v>0</v>
      </c>
      <c r="E33" s="8">
        <f t="shared" si="1"/>
        <v>0</v>
      </c>
    </row>
    <row r="34" spans="1:5" ht="15">
      <c r="A34" s="15" t="s">
        <v>188</v>
      </c>
      <c r="B34" s="27">
        <v>0.5</v>
      </c>
      <c r="C34" s="15" t="s">
        <v>12</v>
      </c>
      <c r="D34" s="8">
        <f>'Centrální servery - testovací'!D12</f>
        <v>0</v>
      </c>
      <c r="E34" s="8">
        <f t="shared" si="1"/>
        <v>0</v>
      </c>
    </row>
    <row r="35" spans="1:5" ht="15">
      <c r="A35" s="15" t="str">
        <f>'Předpokládané počty'!A6</f>
        <v>RBS a anténní slučovače</v>
      </c>
      <c r="B35" s="7">
        <v>30</v>
      </c>
      <c r="C35" s="15" t="s">
        <v>12</v>
      </c>
      <c r="D35" s="8">
        <f>'RBS a ant. slučovače'!E3</f>
        <v>0</v>
      </c>
      <c r="E35" s="8">
        <f aca="true" t="shared" si="2" ref="E35:E49">B35*D35</f>
        <v>0</v>
      </c>
    </row>
    <row r="36" spans="1:5" ht="15">
      <c r="A36" s="15" t="str">
        <f>'Předpokládané počty'!A7</f>
        <v>Základnová UHF anténa - typ A</v>
      </c>
      <c r="B36" s="7">
        <v>0</v>
      </c>
      <c r="C36" s="15" t="s">
        <v>12</v>
      </c>
      <c r="D36" s="8">
        <f>'Základnové UHF antény'!E3</f>
        <v>0</v>
      </c>
      <c r="E36" s="8">
        <f t="shared" si="2"/>
        <v>0</v>
      </c>
    </row>
    <row r="37" spans="1:5" ht="15">
      <c r="A37" s="15" t="str">
        <f>'Předpokládané počty'!A8</f>
        <v>Základnová UHF anténa - typ B</v>
      </c>
      <c r="B37" s="7">
        <v>0</v>
      </c>
      <c r="C37" s="15" t="s">
        <v>12</v>
      </c>
      <c r="D37" s="8">
        <f>'Základnové UHF antény'!E12</f>
        <v>0</v>
      </c>
      <c r="E37" s="8">
        <f t="shared" si="2"/>
        <v>0</v>
      </c>
    </row>
    <row r="38" spans="1:5" ht="15">
      <c r="A38" s="15" t="str">
        <f>'Předpokládané počty'!A9</f>
        <v>Základnová UHF anténa - typ C</v>
      </c>
      <c r="B38" s="7">
        <v>0</v>
      </c>
      <c r="C38" s="15" t="s">
        <v>12</v>
      </c>
      <c r="D38" s="8">
        <f>'Základnové UHF antény'!E21</f>
        <v>0</v>
      </c>
      <c r="E38" s="8">
        <f t="shared" si="2"/>
        <v>0</v>
      </c>
    </row>
    <row r="39" spans="1:5" ht="15">
      <c r="A39" s="15" t="str">
        <f>'Předpokládané počty'!A10</f>
        <v>Základnová UHF anténa - typ D</v>
      </c>
      <c r="B39" s="7">
        <v>0</v>
      </c>
      <c r="C39" s="15" t="s">
        <v>12</v>
      </c>
      <c r="D39" s="8">
        <f>'Základnové UHF antény'!E30</f>
        <v>0</v>
      </c>
      <c r="E39" s="8">
        <f t="shared" si="2"/>
        <v>0</v>
      </c>
    </row>
    <row r="40" spans="1:5" ht="15">
      <c r="A40" s="15" t="str">
        <f>'Předpokládané počty'!A11</f>
        <v>Základnová UHF anténa - typ E</v>
      </c>
      <c r="B40" s="7">
        <v>0</v>
      </c>
      <c r="C40" s="15" t="s">
        <v>12</v>
      </c>
      <c r="D40" s="8">
        <f>'Základnové UHF antény'!E39</f>
        <v>0</v>
      </c>
      <c r="E40" s="8">
        <f t="shared" si="2"/>
        <v>0</v>
      </c>
    </row>
    <row r="41" spans="1:5" ht="15">
      <c r="A41" s="15" t="str">
        <f>'Předpokládané počty'!A12</f>
        <v>Koaxiální kabel (1 metr) - typ A</v>
      </c>
      <c r="B41" s="7">
        <v>0</v>
      </c>
      <c r="C41" s="15" t="s">
        <v>13</v>
      </c>
      <c r="D41" s="8">
        <f>'Koax. kabely a přep. ochrany'!E3</f>
        <v>0</v>
      </c>
      <c r="E41" s="8">
        <f t="shared" si="2"/>
        <v>0</v>
      </c>
    </row>
    <row r="42" spans="1:5" ht="15">
      <c r="A42" s="15" t="str">
        <f>'Předpokládané počty'!A13</f>
        <v>Koaxiální kabel (1 metr) - typ B</v>
      </c>
      <c r="B42" s="7">
        <v>0</v>
      </c>
      <c r="C42" s="15" t="s">
        <v>13</v>
      </c>
      <c r="D42" s="8">
        <f>'Koax. kabely a přep. ochrany'!E11</f>
        <v>0</v>
      </c>
      <c r="E42" s="8">
        <f t="shared" si="2"/>
        <v>0</v>
      </c>
    </row>
    <row r="43" spans="1:5" ht="15">
      <c r="A43" s="15" t="str">
        <f>'Předpokládané počty'!A14</f>
        <v>Přepěťová ochrana - typ A</v>
      </c>
      <c r="B43" s="7">
        <v>0</v>
      </c>
      <c r="C43" s="15" t="s">
        <v>12</v>
      </c>
      <c r="D43" s="8">
        <f>'Koax. kabely a přep. ochrany'!E19</f>
        <v>0</v>
      </c>
      <c r="E43" s="8">
        <f t="shared" si="2"/>
        <v>0</v>
      </c>
    </row>
    <row r="44" spans="1:5" ht="15">
      <c r="A44" s="15" t="str">
        <f>'Předpokládané počty'!A15</f>
        <v>Přepěťová ochrana - typ B</v>
      </c>
      <c r="B44" s="7">
        <v>0</v>
      </c>
      <c r="C44" s="15" t="s">
        <v>12</v>
      </c>
      <c r="D44" s="8">
        <f>'Koax. kabely a přep. ochrany'!E27</f>
        <v>0</v>
      </c>
      <c r="E44" s="8">
        <f t="shared" si="2"/>
        <v>0</v>
      </c>
    </row>
    <row r="45" spans="1:5" ht="15">
      <c r="A45" s="34" t="s">
        <v>182</v>
      </c>
      <c r="B45" s="37">
        <v>300</v>
      </c>
      <c r="C45" s="34" t="s">
        <v>12</v>
      </c>
      <c r="D45" s="40">
        <f>MIN('Ruční rádiové terminály'!E3,'Ruční rádiové terminály'!E19,'Ruční rádiové terminály'!E35)</f>
        <v>0</v>
      </c>
      <c r="E45" s="40">
        <f t="shared" si="2"/>
        <v>0</v>
      </c>
    </row>
    <row r="46" spans="1:5" ht="15">
      <c r="A46" s="35"/>
      <c r="B46" s="38"/>
      <c r="C46" s="35"/>
      <c r="D46" s="41"/>
      <c r="E46" s="41"/>
    </row>
    <row r="47" spans="1:5" ht="15">
      <c r="A47" s="36"/>
      <c r="B47" s="39"/>
      <c r="C47" s="36"/>
      <c r="D47" s="42"/>
      <c r="E47" s="42"/>
    </row>
    <row r="48" spans="1:5" ht="15">
      <c r="A48" s="15" t="str">
        <f>'Předpokládané počty'!A21</f>
        <v>Fixní rádiový terminál</v>
      </c>
      <c r="B48" s="7">
        <v>0</v>
      </c>
      <c r="C48" s="15" t="s">
        <v>12</v>
      </c>
      <c r="D48" s="8">
        <f>'Fixní rádiové terminály'!E3</f>
        <v>0</v>
      </c>
      <c r="E48" s="8">
        <f t="shared" si="2"/>
        <v>0</v>
      </c>
    </row>
    <row r="49" spans="1:5" ht="15">
      <c r="A49" s="15" t="s">
        <v>14</v>
      </c>
      <c r="B49" s="27">
        <v>0</v>
      </c>
      <c r="C49" s="15" t="s">
        <v>12</v>
      </c>
      <c r="D49" s="8">
        <f>SUM('Náhradní díly'!E3,'Náhradní díly'!E12,'Náhradní díly'!E21,'Náhradní díly'!E30)</f>
        <v>0</v>
      </c>
      <c r="E49" s="8">
        <f t="shared" si="2"/>
        <v>0</v>
      </c>
    </row>
    <row r="50" spans="1:5" s="3" customFormat="1" ht="15">
      <c r="A50" s="14" t="s">
        <v>15</v>
      </c>
      <c r="B50" s="11" t="s">
        <v>9</v>
      </c>
      <c r="C50" s="14" t="s">
        <v>9</v>
      </c>
      <c r="D50" s="11" t="s">
        <v>9</v>
      </c>
      <c r="E50" s="12">
        <f>SUM(E51:E55)</f>
        <v>0</v>
      </c>
    </row>
    <row r="51" spans="1:5" ht="15">
      <c r="A51" s="15" t="str">
        <f>Zaškolení!A3</f>
        <v>Zaškolení uživatelů (A)</v>
      </c>
      <c r="B51" s="7">
        <v>0</v>
      </c>
      <c r="C51" s="15" t="str">
        <f>Zaškolení!B3</f>
        <v>jeden průběh</v>
      </c>
      <c r="D51" s="8">
        <f>Zaškolení!C3</f>
        <v>0</v>
      </c>
      <c r="E51" s="8">
        <f aca="true" t="shared" si="3" ref="E51:E55">B51*D51</f>
        <v>0</v>
      </c>
    </row>
    <row r="52" spans="1:5" ht="15">
      <c r="A52" s="15" t="str">
        <f>Zaškolení!A4</f>
        <v>Zaškolení pro instalaci a lokální správu zařízení (B)</v>
      </c>
      <c r="B52" s="7">
        <v>1</v>
      </c>
      <c r="C52" s="15" t="str">
        <f>Zaškolení!B4</f>
        <v>jeden průběh</v>
      </c>
      <c r="D52" s="8">
        <f>Zaškolení!C4</f>
        <v>0</v>
      </c>
      <c r="E52" s="8">
        <f t="shared" si="3"/>
        <v>0</v>
      </c>
    </row>
    <row r="53" spans="1:5" ht="15">
      <c r="A53" s="15" t="str">
        <f>Zaškolení!A5</f>
        <v>Zaškolení pro vzdálenou centrální správu zařízení (C)</v>
      </c>
      <c r="B53" s="7">
        <v>1</v>
      </c>
      <c r="C53" s="15" t="str">
        <f>Zaškolení!B5</f>
        <v>jeden průběh</v>
      </c>
      <c r="D53" s="8">
        <f>Zaškolení!C5</f>
        <v>0</v>
      </c>
      <c r="E53" s="8">
        <f t="shared" si="3"/>
        <v>0</v>
      </c>
    </row>
    <row r="54" spans="1:5" ht="15">
      <c r="A54" s="15" t="str">
        <f>Zaškolení!A6</f>
        <v>Zaškolení pro expertní správu systému (D)</v>
      </c>
      <c r="B54" s="7">
        <v>0</v>
      </c>
      <c r="C54" s="15" t="str">
        <f>Zaškolení!B6</f>
        <v>jeden průběh</v>
      </c>
      <c r="D54" s="8">
        <f>Zaškolení!C6</f>
        <v>0</v>
      </c>
      <c r="E54" s="8">
        <f t="shared" si="3"/>
        <v>0</v>
      </c>
    </row>
    <row r="55" spans="1:5" ht="15">
      <c r="A55" s="15" t="str">
        <f>Zaškolení!A7</f>
        <v>Doplňkové zaškolení (E)</v>
      </c>
      <c r="B55" s="7">
        <v>0</v>
      </c>
      <c r="C55" s="15" t="str">
        <f>Zaškolení!B7</f>
        <v>hodina</v>
      </c>
      <c r="D55" s="8">
        <f>Zaškolení!C7</f>
        <v>0</v>
      </c>
      <c r="E55" s="8">
        <f t="shared" si="3"/>
        <v>0</v>
      </c>
    </row>
    <row r="56" spans="1:5" s="3" customFormat="1" ht="15">
      <c r="A56" s="14" t="s">
        <v>16</v>
      </c>
      <c r="B56" s="11" t="s">
        <v>9</v>
      </c>
      <c r="C56" s="14" t="s">
        <v>9</v>
      </c>
      <c r="D56" s="11" t="s">
        <v>9</v>
      </c>
      <c r="E56" s="12">
        <f>SUM(E57:E79)</f>
        <v>0</v>
      </c>
    </row>
    <row r="57" spans="1:5" ht="15">
      <c r="A57" s="15" t="str">
        <f>'Technická podpora - fixní'!A3</f>
        <v>Služba ServiceDesk</v>
      </c>
      <c r="B57" s="7">
        <f>12*8*50%</f>
        <v>48</v>
      </c>
      <c r="C57" s="15" t="str">
        <f>'Technická podpora - fixní'!B3</f>
        <v>měsíční paušál</v>
      </c>
      <c r="D57" s="8">
        <f>'Technická podpora - fixní'!C3</f>
        <v>0</v>
      </c>
      <c r="E57" s="8">
        <f aca="true" t="shared" si="4" ref="E57:E79">B57*D57</f>
        <v>0</v>
      </c>
    </row>
    <row r="58" spans="1:5" ht="15">
      <c r="A58" s="15" t="str">
        <f>'Technická podpora - fixní'!A4</f>
        <v>Služba řešení servisních požadavků - fixní část</v>
      </c>
      <c r="B58" s="7">
        <f>12*8*50%</f>
        <v>48</v>
      </c>
      <c r="C58" s="15" t="str">
        <f>'Technická podpora - fixní'!B4</f>
        <v>měsíční paušál</v>
      </c>
      <c r="D58" s="8">
        <f>'Technická podpora - fixní'!C4</f>
        <v>0</v>
      </c>
      <c r="E58" s="8">
        <f t="shared" si="4"/>
        <v>0</v>
      </c>
    </row>
    <row r="59" spans="1:5" ht="15">
      <c r="A59" s="15" t="str">
        <f>_XLFN.CONCAT(" - variabilní část - ",'Technická podpora - variabilní'!A4)</f>
        <v xml:space="preserve"> - variabilní část - RBS a anténní slučovače</v>
      </c>
      <c r="B59" s="7">
        <f>CEILING(12*8*B35*80%,1)*50%</f>
        <v>1152</v>
      </c>
      <c r="C59" s="15" t="s">
        <v>17</v>
      </c>
      <c r="D59" s="8">
        <f>'Technická podpora - variabilní'!B4</f>
        <v>0</v>
      </c>
      <c r="E59" s="8">
        <f t="shared" si="4"/>
        <v>0</v>
      </c>
    </row>
    <row r="60" spans="1:5" ht="15">
      <c r="A60" s="15" t="str">
        <f>_XLFN.CONCAT(" - variabilní část - ",'Technická podpora - variabilní'!A5)</f>
        <v xml:space="preserve"> - variabilní část - Základnová UHF anténa (vč. přepěťových ochran)</v>
      </c>
      <c r="B60" s="7">
        <v>0</v>
      </c>
      <c r="C60" s="15" t="s">
        <v>17</v>
      </c>
      <c r="D60" s="8">
        <f>'Technická podpora - variabilní'!B5</f>
        <v>0</v>
      </c>
      <c r="E60" s="8">
        <f t="shared" si="4"/>
        <v>0</v>
      </c>
    </row>
    <row r="61" spans="1:5" ht="15">
      <c r="A61" s="37" t="s">
        <v>192</v>
      </c>
      <c r="B61" s="37">
        <f>CEILING(12*8*B45*80%,1)*50%</f>
        <v>11520</v>
      </c>
      <c r="C61" s="34" t="s">
        <v>17</v>
      </c>
      <c r="D61" s="40">
        <f>MIN('Technická podpora - variabilní'!B6,'Technická podpora - variabilní'!B7,'Technická podpora - variabilní'!B8)</f>
        <v>0</v>
      </c>
      <c r="E61" s="40">
        <f t="shared" si="4"/>
        <v>0</v>
      </c>
    </row>
    <row r="62" spans="1:5" ht="15">
      <c r="A62" s="38"/>
      <c r="B62" s="38"/>
      <c r="C62" s="35"/>
      <c r="D62" s="41"/>
      <c r="E62" s="41"/>
    </row>
    <row r="63" spans="1:5" ht="15">
      <c r="A63" s="39"/>
      <c r="B63" s="39"/>
      <c r="C63" s="36"/>
      <c r="D63" s="42"/>
      <c r="E63" s="42"/>
    </row>
    <row r="64" spans="1:5" ht="15">
      <c r="A64" s="15" t="str">
        <f>_XLFN.CONCAT(" - variabilní část - ",'Technická podpora - variabilní'!A9)</f>
        <v xml:space="preserve"> - variabilní část - Fixní rádiový terminál</v>
      </c>
      <c r="B64" s="7">
        <v>0</v>
      </c>
      <c r="C64" s="15" t="s">
        <v>17</v>
      </c>
      <c r="D64" s="8">
        <f>'Technická podpora - variabilní'!B9</f>
        <v>0</v>
      </c>
      <c r="E64" s="8">
        <f t="shared" si="4"/>
        <v>0</v>
      </c>
    </row>
    <row r="65" spans="1:5" ht="15">
      <c r="A65" s="15" t="str">
        <f>'Technická podpora - fixní'!A5</f>
        <v>Služba řešení změnových požadavků - návrh</v>
      </c>
      <c r="B65" s="7">
        <v>0</v>
      </c>
      <c r="C65" s="15" t="str">
        <f>'Technická podpora - fixní'!B5</f>
        <v>hodina</v>
      </c>
      <c r="D65" s="8">
        <f>'Technická podpora - fixní'!C5</f>
        <v>0</v>
      </c>
      <c r="E65" s="8">
        <f t="shared" si="4"/>
        <v>0</v>
      </c>
    </row>
    <row r="66" spans="1:5" ht="15">
      <c r="A66" s="15" t="str">
        <f>'Technická podpora - fixní'!A6</f>
        <v>Služba řešení změnových požadavků - instalace</v>
      </c>
      <c r="B66" s="7">
        <v>0</v>
      </c>
      <c r="C66" s="15" t="str">
        <f>'Technická podpora - fixní'!B6</f>
        <v>hodina</v>
      </c>
      <c r="D66" s="8">
        <f>'Technická podpora - fixní'!C6</f>
        <v>0</v>
      </c>
      <c r="E66" s="8">
        <f t="shared" si="4"/>
        <v>0</v>
      </c>
    </row>
    <row r="67" spans="1:5" ht="15">
      <c r="A67" s="15" t="str">
        <f>'Technická podpora - fixní'!A7</f>
        <v>Služba řešení změnových požadavků - konfigurace</v>
      </c>
      <c r="B67" s="7">
        <v>0</v>
      </c>
      <c r="C67" s="15" t="str">
        <f>'Technická podpora - fixní'!B7</f>
        <v>hodina</v>
      </c>
      <c r="D67" s="8">
        <f>'Technická podpora - fixní'!C7</f>
        <v>0</v>
      </c>
      <c r="E67" s="8">
        <f t="shared" si="4"/>
        <v>0</v>
      </c>
    </row>
    <row r="68" spans="1:5" ht="15">
      <c r="A68" s="15" t="str">
        <f>'Technická podpora - fixní'!A8</f>
        <v>Služba řešení změnových požadavků - integrace</v>
      </c>
      <c r="B68" s="7">
        <v>0</v>
      </c>
      <c r="C68" s="15" t="str">
        <f>'Technická podpora - fixní'!B8</f>
        <v>hodina</v>
      </c>
      <c r="D68" s="8">
        <f>'Technická podpora - fixní'!C8</f>
        <v>0</v>
      </c>
      <c r="E68" s="8">
        <f t="shared" si="4"/>
        <v>0</v>
      </c>
    </row>
    <row r="69" spans="1:5" ht="15">
      <c r="A69" s="15" t="str">
        <f>'Technická podpora - fixní'!A9</f>
        <v>Služba řešení změnových požadavků - dokumentace</v>
      </c>
      <c r="B69" s="7">
        <v>0</v>
      </c>
      <c r="C69" s="15" t="str">
        <f>'Technická podpora - fixní'!B9</f>
        <v>hodina</v>
      </c>
      <c r="D69" s="8">
        <f>'Technická podpora - fixní'!C9</f>
        <v>0</v>
      </c>
      <c r="E69" s="8">
        <f t="shared" si="4"/>
        <v>0</v>
      </c>
    </row>
    <row r="70" spans="1:5" ht="15">
      <c r="A70" s="15" t="str">
        <f>'Technická podpora - fixní'!A10</f>
        <v>Služba řešení změnových požadavků - testování</v>
      </c>
      <c r="B70" s="7">
        <v>0</v>
      </c>
      <c r="C70" s="15" t="str">
        <f>'Technická podpora - fixní'!B10</f>
        <v>hodina</v>
      </c>
      <c r="D70" s="8">
        <f>'Technická podpora - fixní'!C10</f>
        <v>0</v>
      </c>
      <c r="E70" s="8">
        <f t="shared" si="4"/>
        <v>0</v>
      </c>
    </row>
    <row r="71" spans="1:5" ht="15">
      <c r="A71" s="15" t="str">
        <f>'Technická podpora - fixní'!A11</f>
        <v>Služba řešení požadavků o informaci</v>
      </c>
      <c r="B71" s="7">
        <f>12*8*50%</f>
        <v>48</v>
      </c>
      <c r="C71" s="15" t="str">
        <f>'Technická podpora - fixní'!B11</f>
        <v>měsíční paušál</v>
      </c>
      <c r="D71" s="8">
        <f>'Technická podpora - fixní'!C11</f>
        <v>0</v>
      </c>
      <c r="E71" s="8">
        <f t="shared" si="4"/>
        <v>0</v>
      </c>
    </row>
    <row r="72" spans="1:5" ht="15">
      <c r="A72" s="15" t="str">
        <f>'Technická podpora - fixní'!A12</f>
        <v>Služba SW maintenance - fixní část</v>
      </c>
      <c r="B72" s="7">
        <f>12*8*50%</f>
        <v>48</v>
      </c>
      <c r="C72" s="15" t="str">
        <f>'Technická podpora - fixní'!B12</f>
        <v>měsíční paušál</v>
      </c>
      <c r="D72" s="8">
        <f>'Technická podpora - fixní'!C12</f>
        <v>0</v>
      </c>
      <c r="E72" s="8">
        <f t="shared" si="4"/>
        <v>0</v>
      </c>
    </row>
    <row r="73" spans="1:5" ht="15">
      <c r="A73" s="15" t="str">
        <f>_XLFN.CONCAT(" - variabilní část - ",'Technická podpora - variabilní'!A4)</f>
        <v xml:space="preserve"> - variabilní část - RBS a anténní slučovače</v>
      </c>
      <c r="B73" s="7">
        <f>B59</f>
        <v>1152</v>
      </c>
      <c r="C73" s="15" t="s">
        <v>17</v>
      </c>
      <c r="D73" s="8">
        <f>'Technická podpora - variabilní'!C4</f>
        <v>0</v>
      </c>
      <c r="E73" s="8">
        <f t="shared" si="4"/>
        <v>0</v>
      </c>
    </row>
    <row r="74" spans="1:5" ht="15">
      <c r="A74" s="37" t="s">
        <v>192</v>
      </c>
      <c r="B74" s="37">
        <f>B61</f>
        <v>11520</v>
      </c>
      <c r="C74" s="34" t="s">
        <v>17</v>
      </c>
      <c r="D74" s="40">
        <f>MIN('Technická podpora - variabilní'!C6,'Technická podpora - variabilní'!C7,'Technická podpora - variabilní'!C8)</f>
        <v>0</v>
      </c>
      <c r="E74" s="40">
        <f aca="true" t="shared" si="5" ref="E74">B74*D74</f>
        <v>0</v>
      </c>
    </row>
    <row r="75" spans="1:5" ht="15">
      <c r="A75" s="38"/>
      <c r="B75" s="38"/>
      <c r="C75" s="35"/>
      <c r="D75" s="41"/>
      <c r="E75" s="41"/>
    </row>
    <row r="76" spans="1:5" ht="15">
      <c r="A76" s="39"/>
      <c r="B76" s="39"/>
      <c r="C76" s="36"/>
      <c r="D76" s="42"/>
      <c r="E76" s="42"/>
    </row>
    <row r="77" spans="1:5" ht="15">
      <c r="A77" s="15" t="str">
        <f>_XLFN.CONCAT(" - variabilní část - ",'Technická podpora - variabilní'!A9)</f>
        <v xml:space="preserve"> - variabilní část - Fixní rádiový terminál</v>
      </c>
      <c r="B77" s="7">
        <f aca="true" t="shared" si="6" ref="B77">B64</f>
        <v>0</v>
      </c>
      <c r="C77" s="15" t="s">
        <v>17</v>
      </c>
      <c r="D77" s="8">
        <f>'Technická podpora - variabilní'!C9</f>
        <v>0</v>
      </c>
      <c r="E77" s="8">
        <f t="shared" si="4"/>
        <v>0</v>
      </c>
    </row>
    <row r="78" spans="1:5" ht="15">
      <c r="A78" s="15" t="str">
        <f>'Technická podpora - fixní'!A13</f>
        <v>Služba HW maintenance - práce (bez materiálu)</v>
      </c>
      <c r="B78" s="7">
        <v>0</v>
      </c>
      <c r="C78" s="15" t="str">
        <f>'Technická podpora - fixní'!B13</f>
        <v>hodina</v>
      </c>
      <c r="D78" s="8">
        <f>'Technická podpora - fixní'!C13</f>
        <v>0</v>
      </c>
      <c r="E78" s="8">
        <f t="shared" si="4"/>
        <v>0</v>
      </c>
    </row>
    <row r="79" spans="1:5" ht="15">
      <c r="A79" s="15" t="str">
        <f>'Technická podpora - fixní'!A14</f>
        <v>Služba reportingu</v>
      </c>
      <c r="B79" s="7">
        <f>12*8*50%</f>
        <v>48</v>
      </c>
      <c r="C79" s="15" t="str">
        <f>'Technická podpora - fixní'!B14</f>
        <v>měsíční paušál</v>
      </c>
      <c r="D79" s="8">
        <f>'Technická podpora - fixní'!C14</f>
        <v>0</v>
      </c>
      <c r="E79" s="8">
        <f t="shared" si="4"/>
        <v>0</v>
      </c>
    </row>
  </sheetData>
  <mergeCells count="17">
    <mergeCell ref="A74:A76"/>
    <mergeCell ref="B74:B76"/>
    <mergeCell ref="C74:C76"/>
    <mergeCell ref="D74:D76"/>
    <mergeCell ref="E74:E76"/>
    <mergeCell ref="A61:A63"/>
    <mergeCell ref="B61:B63"/>
    <mergeCell ref="C61:C63"/>
    <mergeCell ref="D61:D63"/>
    <mergeCell ref="E61:E63"/>
    <mergeCell ref="A1:E1"/>
    <mergeCell ref="D2:E2"/>
    <mergeCell ref="A45:A47"/>
    <mergeCell ref="B45:B47"/>
    <mergeCell ref="C45:C47"/>
    <mergeCell ref="D45:D47"/>
    <mergeCell ref="E45:E47"/>
  </mergeCells>
  <printOptions/>
  <pageMargins left="0.7086614173228347" right="0.7086614173228347" top="0.7874015748031497" bottom="0.7874015748031497" header="0.31496062992125984" footer="0.31496062992125984"/>
  <pageSetup fitToHeight="2" fitToWidth="1" horizontalDpi="600" verticalDpi="600" orientation="portrait" paperSize="9" scale="90" r:id="rId1"/>
  <ignoredErrors>
    <ignoredError sqref="E30 E12 E50 E56"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424E8-F416-4EE6-BC4B-4899F73D6B72}">
  <sheetPr>
    <pageSetUpPr fitToPage="1"/>
  </sheetPr>
  <dimension ref="A1:D35"/>
  <sheetViews>
    <sheetView showGridLines="0" zoomScale="120" zoomScaleNormal="120" workbookViewId="0" topLeftCell="A1">
      <pane ySplit="2" topLeftCell="A3" activePane="bottomLeft" state="frozen"/>
      <selection pane="bottomLeft" activeCell="A1" sqref="A1:D1"/>
    </sheetView>
  </sheetViews>
  <sheetFormatPr defaultColWidth="9.140625" defaultRowHeight="15"/>
  <cols>
    <col min="1" max="1" width="50.7109375" style="2" customWidth="1"/>
    <col min="2" max="4" width="10.7109375" style="2" customWidth="1"/>
    <col min="5" max="16384" width="9.140625" style="2" customWidth="1"/>
  </cols>
  <sheetData>
    <row r="1" spans="1:4" ht="30" customHeight="1">
      <c r="A1" s="31" t="s">
        <v>18</v>
      </c>
      <c r="B1" s="43"/>
      <c r="C1" s="43"/>
      <c r="D1" s="44"/>
    </row>
    <row r="2" spans="1:4" s="3" customFormat="1" ht="45">
      <c r="A2" s="5" t="s">
        <v>19</v>
      </c>
      <c r="B2" s="5" t="s">
        <v>20</v>
      </c>
      <c r="C2" s="5" t="s">
        <v>21</v>
      </c>
      <c r="D2" s="5" t="s">
        <v>22</v>
      </c>
    </row>
    <row r="3" spans="1:4" s="3" customFormat="1" ht="15">
      <c r="A3" s="11" t="s">
        <v>23</v>
      </c>
      <c r="B3" s="11">
        <v>2</v>
      </c>
      <c r="C3" s="11" t="s">
        <v>9</v>
      </c>
      <c r="D3" s="11" t="s">
        <v>9</v>
      </c>
    </row>
    <row r="4" spans="1:4" ht="30">
      <c r="A4" s="18" t="s">
        <v>24</v>
      </c>
      <c r="B4" s="7" t="s">
        <v>9</v>
      </c>
      <c r="C4" s="7" t="s">
        <v>9</v>
      </c>
      <c r="D4" s="7" t="s">
        <v>9</v>
      </c>
    </row>
    <row r="5" spans="1:4" s="3" customFormat="1" ht="15">
      <c r="A5" s="11" t="s">
        <v>25</v>
      </c>
      <c r="B5" s="11">
        <v>60</v>
      </c>
      <c r="C5" s="11" t="s">
        <v>9</v>
      </c>
      <c r="D5" s="11" t="s">
        <v>9</v>
      </c>
    </row>
    <row r="6" spans="1:4" ht="15">
      <c r="A6" s="7" t="str">
        <f>'RBS a ant. slučovače'!A3</f>
        <v>RBS a anténní slučovače</v>
      </c>
      <c r="B6" s="7">
        <f>B$5</f>
        <v>60</v>
      </c>
      <c r="C6" s="7">
        <v>1</v>
      </c>
      <c r="D6" s="7">
        <f aca="true" t="shared" si="0" ref="D6:D15">B6*C6</f>
        <v>60</v>
      </c>
    </row>
    <row r="7" spans="1:4" ht="15">
      <c r="A7" s="7" t="str">
        <f>'Základnové UHF antény'!A3</f>
        <v>Základnová UHF anténa - typ A</v>
      </c>
      <c r="B7" s="7">
        <f>B$5*30%</f>
        <v>18</v>
      </c>
      <c r="C7" s="7">
        <v>1</v>
      </c>
      <c r="D7" s="7">
        <f t="shared" si="0"/>
        <v>18</v>
      </c>
    </row>
    <row r="8" spans="1:4" ht="15">
      <c r="A8" s="7" t="str">
        <f>'Základnové UHF antény'!A12</f>
        <v>Základnová UHF anténa - typ B</v>
      </c>
      <c r="B8" s="7">
        <f>B$5*30%</f>
        <v>18</v>
      </c>
      <c r="C8" s="7">
        <v>1</v>
      </c>
      <c r="D8" s="7">
        <f t="shared" si="0"/>
        <v>18</v>
      </c>
    </row>
    <row r="9" spans="1:4" ht="15">
      <c r="A9" s="7" t="str">
        <f>'Základnové UHF antény'!A21</f>
        <v>Základnová UHF anténa - typ C</v>
      </c>
      <c r="B9" s="7">
        <f>B$5*15%</f>
        <v>9</v>
      </c>
      <c r="C9" s="7">
        <v>1</v>
      </c>
      <c r="D9" s="7">
        <f t="shared" si="0"/>
        <v>9</v>
      </c>
    </row>
    <row r="10" spans="1:4" ht="15">
      <c r="A10" s="7" t="str">
        <f>'Základnové UHF antény'!A30</f>
        <v>Základnová UHF anténa - typ D</v>
      </c>
      <c r="B10" s="7">
        <f>B$5*15%</f>
        <v>9</v>
      </c>
      <c r="C10" s="7">
        <v>1</v>
      </c>
      <c r="D10" s="7">
        <f t="shared" si="0"/>
        <v>9</v>
      </c>
    </row>
    <row r="11" spans="1:4" ht="15">
      <c r="A11" s="7" t="str">
        <f>'Základnové UHF antény'!A39</f>
        <v>Základnová UHF anténa - typ E</v>
      </c>
      <c r="B11" s="7">
        <f>B$5*10%</f>
        <v>6</v>
      </c>
      <c r="C11" s="7">
        <v>1</v>
      </c>
      <c r="D11" s="7">
        <f t="shared" si="0"/>
        <v>6</v>
      </c>
    </row>
    <row r="12" spans="1:4" ht="15">
      <c r="A12" s="7" t="str">
        <f>'Koax. kabely a přep. ochrany'!A3</f>
        <v>Koaxiální kabel (1 metr) - typ A</v>
      </c>
      <c r="B12" s="7">
        <f>B$5*50%</f>
        <v>30</v>
      </c>
      <c r="C12" s="7">
        <v>30</v>
      </c>
      <c r="D12" s="7">
        <f t="shared" si="0"/>
        <v>900</v>
      </c>
    </row>
    <row r="13" spans="1:4" ht="15">
      <c r="A13" s="7" t="str">
        <f>'Koax. kabely a přep. ochrany'!A11</f>
        <v>Koaxiální kabel (1 metr) - typ B</v>
      </c>
      <c r="B13" s="7">
        <f>B$5*50%</f>
        <v>30</v>
      </c>
      <c r="C13" s="7">
        <v>30</v>
      </c>
      <c r="D13" s="7">
        <f t="shared" si="0"/>
        <v>900</v>
      </c>
    </row>
    <row r="14" spans="1:4" ht="15">
      <c r="A14" s="7" t="str">
        <f>'Koax. kabely a přep. ochrany'!A19</f>
        <v>Přepěťová ochrana - typ A</v>
      </c>
      <c r="B14" s="7">
        <f>B$5</f>
        <v>60</v>
      </c>
      <c r="C14" s="7">
        <v>1</v>
      </c>
      <c r="D14" s="7">
        <f t="shared" si="0"/>
        <v>60</v>
      </c>
    </row>
    <row r="15" spans="1:4" ht="15">
      <c r="A15" s="7" t="str">
        <f>'Koax. kabely a přep. ochrany'!A27</f>
        <v>Přepěťová ochrana - typ B</v>
      </c>
      <c r="B15" s="7">
        <f>B$5</f>
        <v>60</v>
      </c>
      <c r="C15" s="7">
        <v>1</v>
      </c>
      <c r="D15" s="7">
        <f t="shared" si="0"/>
        <v>60</v>
      </c>
    </row>
    <row r="16" spans="1:4" s="3" customFormat="1" ht="15">
      <c r="A16" s="11" t="s">
        <v>26</v>
      </c>
      <c r="B16" s="11">
        <v>600</v>
      </c>
      <c r="C16" s="11" t="s">
        <v>9</v>
      </c>
      <c r="D16" s="11" t="s">
        <v>9</v>
      </c>
    </row>
    <row r="17" spans="1:4" ht="15">
      <c r="A17" s="7" t="str">
        <f>'Ruční rádiové terminály'!A3</f>
        <v>Ruční rádiový terminál - typ 1 (povinný)</v>
      </c>
      <c r="B17" s="7">
        <f>B$16/SUM(1,IF('Ruční rádiové terminály'!E19&gt;0,1),IF('Ruční rádiové terminály'!E35&gt;0,1))</f>
        <v>600</v>
      </c>
      <c r="C17" s="7">
        <v>1</v>
      </c>
      <c r="D17" s="7">
        <f aca="true" t="shared" si="1" ref="D17:D25">B17*C17</f>
        <v>600</v>
      </c>
    </row>
    <row r="18" spans="1:4" ht="15">
      <c r="A18" s="7" t="str">
        <f>'Ruční rádiové terminály'!A19</f>
        <v>Ruční rádiový terminál - typ 2 (nepovinný)</v>
      </c>
      <c r="B18" s="7">
        <f>IF('Ruční rádiové terminály'!E19&gt;0,B$16/SUM(1,IF('Ruční rádiové terminály'!E19&gt;0,1),IF('Ruční rádiové terminály'!E35&gt;0,1)),0)</f>
        <v>0</v>
      </c>
      <c r="C18" s="7">
        <v>1</v>
      </c>
      <c r="D18" s="7">
        <f t="shared" si="1"/>
        <v>0</v>
      </c>
    </row>
    <row r="19" spans="1:4" ht="15">
      <c r="A19" s="7" t="str">
        <f>'Ruční rádiové terminály'!A35</f>
        <v>Ruční rádiový terminál - typ 3 (nepovinný)</v>
      </c>
      <c r="B19" s="7">
        <f>IF('Ruční rádiové terminály'!E35&gt;0,B$16/SUM(1,IF('Ruční rádiové terminály'!E19&gt;0,1),IF('Ruční rádiové terminály'!E35&gt;0,1)),0)</f>
        <v>0</v>
      </c>
      <c r="C19" s="7">
        <v>1</v>
      </c>
      <c r="D19" s="7">
        <f t="shared" si="1"/>
        <v>0</v>
      </c>
    </row>
    <row r="20" spans="1:4" s="3" customFormat="1" ht="15">
      <c r="A20" s="11" t="s">
        <v>27</v>
      </c>
      <c r="B20" s="11">
        <v>5</v>
      </c>
      <c r="C20" s="11" t="s">
        <v>9</v>
      </c>
      <c r="D20" s="11" t="s">
        <v>9</v>
      </c>
    </row>
    <row r="21" spans="1:4" ht="15">
      <c r="A21" s="7" t="str">
        <f>'Fixní rádiové terminály'!A3</f>
        <v>Fixní rádiový terminál</v>
      </c>
      <c r="B21" s="7">
        <f>B$20</f>
        <v>5</v>
      </c>
      <c r="C21" s="7">
        <v>1</v>
      </c>
      <c r="D21" s="7">
        <f t="shared" si="1"/>
        <v>5</v>
      </c>
    </row>
    <row r="22" spans="1:4" ht="15">
      <c r="A22" s="7" t="str">
        <f>'Základnové UHF antény'!A3</f>
        <v>Základnová UHF anténa - typ A</v>
      </c>
      <c r="B22" s="7">
        <f>B$20</f>
        <v>5</v>
      </c>
      <c r="C22" s="7">
        <v>1</v>
      </c>
      <c r="D22" s="7">
        <f t="shared" si="1"/>
        <v>5</v>
      </c>
    </row>
    <row r="23" spans="1:4" ht="15">
      <c r="A23" s="7" t="str">
        <f>'Koax. kabely a přep. ochrany'!A3</f>
        <v>Koaxiální kabel (1 metr) - typ A</v>
      </c>
      <c r="B23" s="7">
        <f>B$20</f>
        <v>5</v>
      </c>
      <c r="C23" s="7">
        <v>30</v>
      </c>
      <c r="D23" s="7">
        <f t="shared" si="1"/>
        <v>150</v>
      </c>
    </row>
    <row r="24" spans="1:4" ht="15">
      <c r="A24" s="7" t="str">
        <f>'Koax. kabely a přep. ochrany'!A19</f>
        <v>Přepěťová ochrana - typ A</v>
      </c>
      <c r="B24" s="7">
        <f>B$20</f>
        <v>5</v>
      </c>
      <c r="C24" s="7">
        <v>1</v>
      </c>
      <c r="D24" s="7">
        <f aca="true" t="shared" si="2" ref="D24">B24*C24</f>
        <v>5</v>
      </c>
    </row>
    <row r="25" spans="1:4" ht="15">
      <c r="A25" s="7" t="str">
        <f>'Koax. kabely a přep. ochrany'!A27</f>
        <v>Přepěťová ochrana - typ B</v>
      </c>
      <c r="B25" s="7">
        <f>B$20</f>
        <v>5</v>
      </c>
      <c r="C25" s="7">
        <v>1</v>
      </c>
      <c r="D25" s="7">
        <f t="shared" si="1"/>
        <v>5</v>
      </c>
    </row>
    <row r="26" spans="1:4" s="3" customFormat="1" ht="30">
      <c r="A26" s="11" t="s">
        <v>28</v>
      </c>
      <c r="B26" s="11" t="s">
        <v>9</v>
      </c>
      <c r="C26" s="11" t="s">
        <v>9</v>
      </c>
      <c r="D26" s="11" t="s">
        <v>9</v>
      </c>
    </row>
    <row r="27" spans="1:4" ht="15">
      <c r="A27" s="7" t="str">
        <f>'RBS a ant. slučovače'!A3</f>
        <v>RBS a anténní slučovače</v>
      </c>
      <c r="B27" s="7">
        <v>2</v>
      </c>
      <c r="C27" s="7">
        <v>1</v>
      </c>
      <c r="D27" s="7">
        <f aca="true" t="shared" si="3" ref="D27:D35">B27*C27</f>
        <v>2</v>
      </c>
    </row>
    <row r="28" spans="1:4" ht="15">
      <c r="A28" s="7" t="str">
        <f>'Základnové UHF antény'!A3</f>
        <v>Základnová UHF anténa - typ A</v>
      </c>
      <c r="B28" s="7">
        <f>2+1</f>
        <v>3</v>
      </c>
      <c r="C28" s="7">
        <v>1</v>
      </c>
      <c r="D28" s="7">
        <f t="shared" si="3"/>
        <v>3</v>
      </c>
    </row>
    <row r="29" spans="1:4" ht="15">
      <c r="A29" s="7" t="str">
        <f>'Koax. kabely a přep. ochrany'!A3</f>
        <v>Koaxiální kabel (1 metr) - typ A</v>
      </c>
      <c r="B29" s="7">
        <f>2+1</f>
        <v>3</v>
      </c>
      <c r="C29" s="7">
        <v>30</v>
      </c>
      <c r="D29" s="7">
        <f t="shared" si="3"/>
        <v>90</v>
      </c>
    </row>
    <row r="30" spans="1:4" ht="15">
      <c r="A30" s="7" t="str">
        <f>'Koax. kabely a přep. ochrany'!A19</f>
        <v>Přepěťová ochrana - typ A</v>
      </c>
      <c r="B30" s="7">
        <v>3</v>
      </c>
      <c r="C30" s="7">
        <v>1</v>
      </c>
      <c r="D30" s="7">
        <f aca="true" t="shared" si="4" ref="D30">B30*C30</f>
        <v>3</v>
      </c>
    </row>
    <row r="31" spans="1:4" ht="15">
      <c r="A31" s="7" t="str">
        <f>'Koax. kabely a přep. ochrany'!A27</f>
        <v>Přepěťová ochrana - typ B</v>
      </c>
      <c r="B31" s="7">
        <v>3</v>
      </c>
      <c r="C31" s="7">
        <v>1</v>
      </c>
      <c r="D31" s="7">
        <f aca="true" t="shared" si="5" ref="D31">B31*C31</f>
        <v>3</v>
      </c>
    </row>
    <row r="32" spans="1:4" ht="15">
      <c r="A32" s="7" t="str">
        <f>'Ruční rádiové terminály'!A3</f>
        <v>Ruční rádiový terminál - typ 1 (povinný)</v>
      </c>
      <c r="B32" s="7">
        <f>SUM(1,IF('Ruční rádiové terminály'!E19&gt;0,0,1),IF('Ruční rádiové terminály'!E35&gt;0,0,1))</f>
        <v>3</v>
      </c>
      <c r="C32" s="7">
        <v>1</v>
      </c>
      <c r="D32" s="7">
        <f t="shared" si="3"/>
        <v>3</v>
      </c>
    </row>
    <row r="33" spans="1:4" ht="15">
      <c r="A33" s="7" t="str">
        <f>'Ruční rádiové terminály'!A19</f>
        <v>Ruční rádiový terminál - typ 2 (nepovinný)</v>
      </c>
      <c r="B33" s="7">
        <f>IF('Ruční rádiové terminály'!E19&gt;0,1,0)</f>
        <v>0</v>
      </c>
      <c r="C33" s="7">
        <v>1</v>
      </c>
      <c r="D33" s="7">
        <f t="shared" si="3"/>
        <v>0</v>
      </c>
    </row>
    <row r="34" spans="1:4" ht="15">
      <c r="A34" s="7" t="str">
        <f>'Ruční rádiové terminály'!A35</f>
        <v>Ruční rádiový terminál - typ 3 (nepovinný)</v>
      </c>
      <c r="B34" s="7">
        <f>IF('Ruční rádiové terminály'!E35&gt;0,1,0)</f>
        <v>0</v>
      </c>
      <c r="C34" s="7">
        <v>1</v>
      </c>
      <c r="D34" s="7">
        <f t="shared" si="3"/>
        <v>0</v>
      </c>
    </row>
    <row r="35" spans="1:4" ht="15">
      <c r="A35" s="7" t="str">
        <f>'Fixní rádiové terminály'!A3</f>
        <v>Fixní rádiový terminál</v>
      </c>
      <c r="B35" s="7">
        <v>1</v>
      </c>
      <c r="C35" s="7">
        <v>1</v>
      </c>
      <c r="D35" s="7">
        <f t="shared" si="3"/>
        <v>1</v>
      </c>
    </row>
  </sheetData>
  <mergeCells count="1">
    <mergeCell ref="A1:D1"/>
  </mergeCells>
  <printOptions/>
  <pageMargins left="0.7086614173228347" right="0.7086614173228347" top="0.7874015748031497" bottom="0.7874015748031497" header="0.31496062992125984" footer="0.31496062992125984"/>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23361-1AF0-4994-B400-83430D81F078}">
  <sheetPr>
    <pageSetUpPr fitToPage="1"/>
  </sheetPr>
  <dimension ref="A1:C9"/>
  <sheetViews>
    <sheetView showGridLines="0" zoomScale="120" zoomScaleNormal="120" workbookViewId="0" topLeftCell="A1">
      <pane ySplit="2" topLeftCell="A3" activePane="bottomLeft" state="frozen"/>
      <selection pane="bottomLeft" activeCell="A1" sqref="A1:C1"/>
    </sheetView>
  </sheetViews>
  <sheetFormatPr defaultColWidth="9.140625" defaultRowHeight="15"/>
  <cols>
    <col min="1" max="1" width="55.7109375" style="2" customWidth="1"/>
    <col min="2" max="5" width="15.7109375" style="2" customWidth="1"/>
    <col min="6" max="16384" width="9.140625" style="2" customWidth="1"/>
  </cols>
  <sheetData>
    <row r="1" spans="1:3" ht="30" customHeight="1">
      <c r="A1" s="31" t="s">
        <v>29</v>
      </c>
      <c r="B1" s="31"/>
      <c r="C1" s="31"/>
    </row>
    <row r="2" spans="1:3" s="3" customFormat="1" ht="39.75" customHeight="1">
      <c r="A2" s="5" t="s">
        <v>30</v>
      </c>
      <c r="B2" s="5" t="s">
        <v>5</v>
      </c>
      <c r="C2" s="5" t="s">
        <v>31</v>
      </c>
    </row>
    <row r="3" spans="1:3" ht="15">
      <c r="A3" s="4" t="s">
        <v>32</v>
      </c>
      <c r="B3" s="4" t="s">
        <v>12</v>
      </c>
      <c r="C3" s="6">
        <v>0</v>
      </c>
    </row>
    <row r="4" spans="1:3" ht="15">
      <c r="A4" s="4" t="s">
        <v>33</v>
      </c>
      <c r="B4" s="4" t="s">
        <v>12</v>
      </c>
      <c r="C4" s="6">
        <v>0</v>
      </c>
    </row>
    <row r="5" spans="1:3" ht="15">
      <c r="A5" s="4" t="s">
        <v>34</v>
      </c>
      <c r="B5" s="4" t="s">
        <v>12</v>
      </c>
      <c r="C5" s="6">
        <v>0</v>
      </c>
    </row>
    <row r="6" spans="1:3" ht="15">
      <c r="A6" s="4" t="s">
        <v>35</v>
      </c>
      <c r="B6" s="4" t="s">
        <v>12</v>
      </c>
      <c r="C6" s="6">
        <v>0</v>
      </c>
    </row>
    <row r="7" spans="1:3" ht="15">
      <c r="A7" s="4" t="s">
        <v>36</v>
      </c>
      <c r="B7" s="4" t="s">
        <v>12</v>
      </c>
      <c r="C7" s="6">
        <v>0</v>
      </c>
    </row>
    <row r="8" spans="1:3" ht="15">
      <c r="A8" s="4" t="s">
        <v>37</v>
      </c>
      <c r="B8" s="4" t="s">
        <v>12</v>
      </c>
      <c r="C8" s="6">
        <v>0</v>
      </c>
    </row>
    <row r="9" spans="1:3" ht="15">
      <c r="A9" s="4" t="s">
        <v>38</v>
      </c>
      <c r="B9" s="4" t="s">
        <v>12</v>
      </c>
      <c r="C9" s="6">
        <v>0</v>
      </c>
    </row>
  </sheetData>
  <mergeCells count="1">
    <mergeCell ref="A1:C1"/>
  </mergeCells>
  <printOptions/>
  <pageMargins left="0.7086614173228347" right="0.7086614173228347" top="0.7874015748031497" bottom="0.7874015748031497" header="0.31496062992125984" footer="0.31496062992125984"/>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BE1F0-FD64-4F73-A82C-0CC8F5E07091}">
  <sheetPr>
    <pageSetUpPr fitToPage="1"/>
  </sheetPr>
  <dimension ref="A1:C19"/>
  <sheetViews>
    <sheetView showGridLines="0" zoomScale="120" zoomScaleNormal="120" workbookViewId="0" topLeftCell="A1">
      <pane ySplit="2" topLeftCell="A3" activePane="bottomLeft" state="frozen"/>
      <selection pane="bottomLeft" activeCell="A1" sqref="A1:C1"/>
    </sheetView>
  </sheetViews>
  <sheetFormatPr defaultColWidth="9.140625" defaultRowHeight="15"/>
  <cols>
    <col min="1" max="1" width="55.7109375" style="2" customWidth="1"/>
    <col min="2" max="5" width="15.7109375" style="2" customWidth="1"/>
    <col min="6" max="16384" width="9.140625" style="2" customWidth="1"/>
  </cols>
  <sheetData>
    <row r="1" spans="1:3" ht="30" customHeight="1">
      <c r="A1" s="31" t="s">
        <v>39</v>
      </c>
      <c r="B1" s="31"/>
      <c r="C1" s="31"/>
    </row>
    <row r="2" spans="1:3" s="3" customFormat="1" ht="39.75" customHeight="1">
      <c r="A2" s="5" t="s">
        <v>30</v>
      </c>
      <c r="B2" s="5" t="s">
        <v>5</v>
      </c>
      <c r="C2" s="5" t="s">
        <v>31</v>
      </c>
    </row>
    <row r="3" spans="1:3" ht="15">
      <c r="A3" s="4" t="s">
        <v>40</v>
      </c>
      <c r="B3" s="4" t="s">
        <v>12</v>
      </c>
      <c r="C3" s="6">
        <v>0</v>
      </c>
    </row>
    <row r="4" spans="1:3" ht="15">
      <c r="A4" s="17" t="s">
        <v>41</v>
      </c>
      <c r="B4" s="4" t="s">
        <v>42</v>
      </c>
      <c r="C4" s="6">
        <v>0</v>
      </c>
    </row>
    <row r="5" spans="1:3" ht="15">
      <c r="A5" s="17" t="s">
        <v>43</v>
      </c>
      <c r="B5" s="4" t="s">
        <v>42</v>
      </c>
      <c r="C5" s="6">
        <v>0</v>
      </c>
    </row>
    <row r="6" spans="1:3" ht="15">
      <c r="A6" s="17" t="s">
        <v>44</v>
      </c>
      <c r="B6" s="4" t="s">
        <v>45</v>
      </c>
      <c r="C6" s="6">
        <v>0</v>
      </c>
    </row>
    <row r="7" spans="1:3" ht="15">
      <c r="A7" s="17" t="s">
        <v>46</v>
      </c>
      <c r="B7" s="4" t="s">
        <v>45</v>
      </c>
      <c r="C7" s="6">
        <v>0</v>
      </c>
    </row>
    <row r="8" spans="1:3" ht="15">
      <c r="A8" s="17" t="s">
        <v>47</v>
      </c>
      <c r="B8" s="4" t="s">
        <v>12</v>
      </c>
      <c r="C8" s="6">
        <v>0</v>
      </c>
    </row>
    <row r="9" spans="1:3" ht="15">
      <c r="A9" s="4" t="s">
        <v>48</v>
      </c>
      <c r="B9" s="4" t="s">
        <v>12</v>
      </c>
      <c r="C9" s="6">
        <v>0</v>
      </c>
    </row>
    <row r="10" spans="1:3" ht="15">
      <c r="A10" s="4" t="s">
        <v>49</v>
      </c>
      <c r="B10" s="4" t="s">
        <v>12</v>
      </c>
      <c r="C10" s="6">
        <v>0</v>
      </c>
    </row>
    <row r="11" spans="1:3" ht="15">
      <c r="A11" s="4" t="s">
        <v>50</v>
      </c>
      <c r="B11" s="4" t="s">
        <v>12</v>
      </c>
      <c r="C11" s="6">
        <v>0</v>
      </c>
    </row>
    <row r="12" spans="1:3" ht="15">
      <c r="A12" s="4" t="s">
        <v>51</v>
      </c>
      <c r="B12" s="4" t="s">
        <v>12</v>
      </c>
      <c r="C12" s="6">
        <v>0</v>
      </c>
    </row>
    <row r="13" spans="1:3" ht="15">
      <c r="A13" s="4" t="s">
        <v>52</v>
      </c>
      <c r="B13" s="4" t="s">
        <v>12</v>
      </c>
      <c r="C13" s="6">
        <v>0</v>
      </c>
    </row>
    <row r="14" spans="1:3" ht="15">
      <c r="A14" s="4" t="s">
        <v>53</v>
      </c>
      <c r="B14" s="4" t="s">
        <v>12</v>
      </c>
      <c r="C14" s="6">
        <v>0</v>
      </c>
    </row>
    <row r="15" spans="1:3" ht="15">
      <c r="A15" s="4" t="s">
        <v>54</v>
      </c>
      <c r="B15" s="4" t="s">
        <v>12</v>
      </c>
      <c r="C15" s="6">
        <v>0</v>
      </c>
    </row>
    <row r="16" spans="1:3" ht="15">
      <c r="A16" s="4" t="s">
        <v>55</v>
      </c>
      <c r="B16" s="4" t="s">
        <v>12</v>
      </c>
      <c r="C16" s="6">
        <v>0</v>
      </c>
    </row>
    <row r="17" spans="1:3" ht="15">
      <c r="A17" s="4" t="s">
        <v>56</v>
      </c>
      <c r="B17" s="4" t="s">
        <v>12</v>
      </c>
      <c r="C17" s="6">
        <v>0</v>
      </c>
    </row>
    <row r="18" spans="1:3" ht="15">
      <c r="A18" s="4" t="s">
        <v>57</v>
      </c>
      <c r="B18" s="4" t="s">
        <v>12</v>
      </c>
      <c r="C18" s="6">
        <v>0</v>
      </c>
    </row>
    <row r="19" spans="1:3" ht="15">
      <c r="A19" s="4" t="s">
        <v>58</v>
      </c>
      <c r="B19" s="4" t="s">
        <v>12</v>
      </c>
      <c r="C19" s="6">
        <v>0</v>
      </c>
    </row>
  </sheetData>
  <mergeCells count="1">
    <mergeCell ref="A1:C1"/>
  </mergeCells>
  <printOptions/>
  <pageMargins left="0.7086614173228347" right="0.7086614173228347" top="0.7874015748031497" bottom="0.7874015748031497" header="0.31496062992125984" footer="0.31496062992125984"/>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B150F-B9DF-47E0-ACAF-8334DDE1BA0C}">
  <sheetPr>
    <pageSetUpPr fitToPage="1"/>
  </sheetPr>
  <dimension ref="A1:D34"/>
  <sheetViews>
    <sheetView showGridLines="0" zoomScale="120" zoomScaleNormal="120" workbookViewId="0" topLeftCell="A1">
      <pane ySplit="2" topLeftCell="A3" activePane="bottomLeft" state="frozen"/>
      <selection pane="bottomLeft" activeCell="A1" sqref="A1:D1"/>
    </sheetView>
  </sheetViews>
  <sheetFormatPr defaultColWidth="9.140625" defaultRowHeight="15"/>
  <cols>
    <col min="1" max="1" width="45.7109375" style="2" customWidth="1"/>
    <col min="2" max="3" width="10.7109375" style="2" customWidth="1"/>
    <col min="4" max="6" width="15.7109375" style="2" customWidth="1"/>
    <col min="7" max="16384" width="9.140625" style="2" customWidth="1"/>
  </cols>
  <sheetData>
    <row r="1" spans="1:4" ht="30" customHeight="1">
      <c r="A1" s="31" t="s">
        <v>59</v>
      </c>
      <c r="B1" s="31"/>
      <c r="C1" s="31"/>
      <c r="D1" s="31"/>
    </row>
    <row r="2" spans="1:4" s="3" customFormat="1" ht="39.75" customHeight="1">
      <c r="A2" s="5" t="s">
        <v>60</v>
      </c>
      <c r="B2" s="5" t="s">
        <v>61</v>
      </c>
      <c r="C2" s="5" t="s">
        <v>5</v>
      </c>
      <c r="D2" s="5" t="s">
        <v>31</v>
      </c>
    </row>
    <row r="3" spans="1:4" s="3" customFormat="1" ht="26.25">
      <c r="A3" s="11" t="s">
        <v>62</v>
      </c>
      <c r="B3" s="11" t="s">
        <v>9</v>
      </c>
      <c r="C3" s="11" t="s">
        <v>12</v>
      </c>
      <c r="D3" s="12">
        <f>SUMPRODUCT(D4:D11,B4:B11)</f>
        <v>0</v>
      </c>
    </row>
    <row r="4" spans="1:4" ht="15">
      <c r="A4" s="9" t="s">
        <v>63</v>
      </c>
      <c r="B4" s="10"/>
      <c r="C4" s="9"/>
      <c r="D4" s="6"/>
    </row>
    <row r="5" spans="1:4" ht="15">
      <c r="A5" s="9" t="s">
        <v>64</v>
      </c>
      <c r="B5" s="10">
        <v>2</v>
      </c>
      <c r="C5" s="9" t="s">
        <v>65</v>
      </c>
      <c r="D5" s="6">
        <v>0</v>
      </c>
    </row>
    <row r="6" spans="1:4" ht="15">
      <c r="A6" s="9" t="s">
        <v>66</v>
      </c>
      <c r="B6" s="10">
        <v>2</v>
      </c>
      <c r="C6" s="9" t="s">
        <v>65</v>
      </c>
      <c r="D6" s="6">
        <v>0</v>
      </c>
    </row>
    <row r="7" spans="1:4" ht="15">
      <c r="A7" s="9" t="s">
        <v>183</v>
      </c>
      <c r="B7" s="10">
        <v>1</v>
      </c>
      <c r="C7" s="9" t="s">
        <v>65</v>
      </c>
      <c r="D7" s="6">
        <v>0</v>
      </c>
    </row>
    <row r="8" spans="1:4" ht="15">
      <c r="A8" s="9"/>
      <c r="B8" s="10"/>
      <c r="C8" s="9"/>
      <c r="D8" s="6"/>
    </row>
    <row r="9" spans="1:4" ht="15">
      <c r="A9" s="9"/>
      <c r="B9" s="10"/>
      <c r="C9" s="9"/>
      <c r="D9" s="6"/>
    </row>
    <row r="10" spans="1:4" ht="15">
      <c r="A10" s="9"/>
      <c r="B10" s="10"/>
      <c r="C10" s="9"/>
      <c r="D10" s="6"/>
    </row>
    <row r="11" spans="1:4" ht="15">
      <c r="A11" s="9"/>
      <c r="B11" s="10"/>
      <c r="C11" s="9"/>
      <c r="D11" s="6"/>
    </row>
    <row r="12" spans="1:4" s="3" customFormat="1" ht="26.25">
      <c r="A12" s="11" t="s">
        <v>67</v>
      </c>
      <c r="B12" s="11" t="s">
        <v>9</v>
      </c>
      <c r="C12" s="11" t="s">
        <v>12</v>
      </c>
      <c r="D12" s="12">
        <f>SUMPRODUCT(D13:D34,B13:B34)</f>
        <v>0</v>
      </c>
    </row>
    <row r="13" spans="1:4" ht="15">
      <c r="A13" s="9" t="s">
        <v>63</v>
      </c>
      <c r="B13" s="10"/>
      <c r="C13" s="9"/>
      <c r="D13" s="6"/>
    </row>
    <row r="14" spans="1:4" ht="15">
      <c r="A14" s="9" t="s">
        <v>68</v>
      </c>
      <c r="B14" s="10">
        <v>2</v>
      </c>
      <c r="C14" s="9" t="s">
        <v>65</v>
      </c>
      <c r="D14" s="6">
        <v>0</v>
      </c>
    </row>
    <row r="15" spans="1:4" ht="15">
      <c r="A15" s="9" t="s">
        <v>69</v>
      </c>
      <c r="B15" s="10">
        <v>2</v>
      </c>
      <c r="C15" s="9" t="s">
        <v>65</v>
      </c>
      <c r="D15" s="6">
        <v>0</v>
      </c>
    </row>
    <row r="16" spans="1:4" ht="15">
      <c r="A16" s="9" t="s">
        <v>70</v>
      </c>
      <c r="B16" s="10">
        <v>2</v>
      </c>
      <c r="C16" s="9" t="s">
        <v>65</v>
      </c>
      <c r="D16" s="6">
        <v>0</v>
      </c>
    </row>
    <row r="17" spans="1:4" ht="15">
      <c r="A17" s="9" t="s">
        <v>71</v>
      </c>
      <c r="B17" s="10">
        <v>2</v>
      </c>
      <c r="C17" s="9" t="s">
        <v>65</v>
      </c>
      <c r="D17" s="6">
        <v>0</v>
      </c>
    </row>
    <row r="18" spans="1:4" ht="15">
      <c r="A18" s="9" t="s">
        <v>72</v>
      </c>
      <c r="B18" s="10">
        <v>1</v>
      </c>
      <c r="C18" s="9" t="s">
        <v>65</v>
      </c>
      <c r="D18" s="6">
        <v>0</v>
      </c>
    </row>
    <row r="19" spans="1:4" ht="15">
      <c r="A19" s="9" t="s">
        <v>73</v>
      </c>
      <c r="B19" s="10">
        <v>1</v>
      </c>
      <c r="C19" s="9" t="s">
        <v>65</v>
      </c>
      <c r="D19" s="6">
        <v>0</v>
      </c>
    </row>
    <row r="20" spans="1:4" ht="15">
      <c r="A20" s="9" t="s">
        <v>74</v>
      </c>
      <c r="B20" s="10">
        <v>1</v>
      </c>
      <c r="C20" s="9" t="s">
        <v>65</v>
      </c>
      <c r="D20" s="6">
        <v>0</v>
      </c>
    </row>
    <row r="21" spans="1:4" ht="15">
      <c r="A21" s="9"/>
      <c r="B21" s="10"/>
      <c r="C21" s="9"/>
      <c r="D21" s="6"/>
    </row>
    <row r="22" spans="1:4" ht="15">
      <c r="A22" s="9"/>
      <c r="B22" s="10"/>
      <c r="C22" s="9"/>
      <c r="D22" s="6"/>
    </row>
    <row r="23" spans="1:4" ht="15">
      <c r="A23" s="9"/>
      <c r="B23" s="10"/>
      <c r="C23" s="9"/>
      <c r="D23" s="6"/>
    </row>
    <row r="24" spans="1:4" ht="15">
      <c r="A24" s="9"/>
      <c r="B24" s="10"/>
      <c r="C24" s="9"/>
      <c r="D24" s="6"/>
    </row>
    <row r="25" spans="1:4" ht="15">
      <c r="A25" s="9"/>
      <c r="B25" s="10"/>
      <c r="C25" s="9"/>
      <c r="D25" s="6"/>
    </row>
    <row r="26" spans="1:4" ht="15">
      <c r="A26" s="9"/>
      <c r="B26" s="10"/>
      <c r="C26" s="9"/>
      <c r="D26" s="6"/>
    </row>
    <row r="27" spans="1:4" ht="15">
      <c r="A27" s="9"/>
      <c r="B27" s="10"/>
      <c r="C27" s="9"/>
      <c r="D27" s="6"/>
    </row>
    <row r="28" spans="1:4" ht="15">
      <c r="A28" s="9"/>
      <c r="B28" s="10"/>
      <c r="C28" s="9"/>
      <c r="D28" s="6"/>
    </row>
    <row r="29" spans="1:4" ht="15">
      <c r="A29" s="9"/>
      <c r="B29" s="10"/>
      <c r="C29" s="9"/>
      <c r="D29" s="6"/>
    </row>
    <row r="30" spans="1:4" ht="15">
      <c r="A30" s="9"/>
      <c r="B30" s="10"/>
      <c r="C30" s="9"/>
      <c r="D30" s="6"/>
    </row>
    <row r="31" spans="1:4" ht="15">
      <c r="A31" s="9"/>
      <c r="B31" s="10"/>
      <c r="C31" s="9"/>
      <c r="D31" s="6"/>
    </row>
    <row r="32" spans="1:4" ht="15">
      <c r="A32" s="9"/>
      <c r="B32" s="10"/>
      <c r="C32" s="9"/>
      <c r="D32" s="6"/>
    </row>
    <row r="33" spans="1:4" ht="15">
      <c r="A33" s="9"/>
      <c r="B33" s="10"/>
      <c r="C33" s="9"/>
      <c r="D33" s="6"/>
    </row>
    <row r="34" spans="1:4" ht="15">
      <c r="A34" s="9"/>
      <c r="B34" s="10"/>
      <c r="C34" s="9"/>
      <c r="D34" s="6"/>
    </row>
  </sheetData>
  <mergeCells count="1">
    <mergeCell ref="A1:D1"/>
  </mergeCells>
  <printOptions/>
  <pageMargins left="0.7086614173228347" right="0.7086614173228347" top="0.7874015748031497" bottom="0.7874015748031497" header="0.31496062992125984" footer="0.31496062992125984"/>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A3302-FF26-417A-813D-411FD75AE632}">
  <sheetPr>
    <pageSetUpPr fitToPage="1"/>
  </sheetPr>
  <dimension ref="A1:D34"/>
  <sheetViews>
    <sheetView showGridLines="0" zoomScale="120" zoomScaleNormal="120" workbookViewId="0" topLeftCell="A1">
      <pane ySplit="2" topLeftCell="A3" activePane="bottomLeft" state="frozen"/>
      <selection pane="bottomLeft" activeCell="A1" sqref="A1:D1"/>
    </sheetView>
  </sheetViews>
  <sheetFormatPr defaultColWidth="9.140625" defaultRowHeight="15"/>
  <cols>
    <col min="1" max="1" width="45.7109375" style="2" customWidth="1"/>
    <col min="2" max="3" width="10.7109375" style="2" customWidth="1"/>
    <col min="4" max="6" width="15.7109375" style="2" customWidth="1"/>
    <col min="7" max="16384" width="9.140625" style="2" customWidth="1"/>
  </cols>
  <sheetData>
    <row r="1" spans="1:4" ht="30" customHeight="1">
      <c r="A1" s="31" t="s">
        <v>75</v>
      </c>
      <c r="B1" s="31"/>
      <c r="C1" s="31"/>
      <c r="D1" s="31"/>
    </row>
    <row r="2" spans="1:4" s="3" customFormat="1" ht="39.75" customHeight="1">
      <c r="A2" s="5" t="s">
        <v>60</v>
      </c>
      <c r="B2" s="5" t="s">
        <v>61</v>
      </c>
      <c r="C2" s="5" t="s">
        <v>5</v>
      </c>
      <c r="D2" s="5" t="s">
        <v>31</v>
      </c>
    </row>
    <row r="3" spans="1:4" s="3" customFormat="1" ht="26.25">
      <c r="A3" s="11" t="s">
        <v>175</v>
      </c>
      <c r="B3" s="11" t="s">
        <v>9</v>
      </c>
      <c r="C3" s="11" t="s">
        <v>12</v>
      </c>
      <c r="D3" s="12">
        <f>SUMPRODUCT(D4:D11,B4:B11)</f>
        <v>0</v>
      </c>
    </row>
    <row r="4" spans="1:4" ht="15">
      <c r="A4" s="9" t="s">
        <v>63</v>
      </c>
      <c r="B4" s="10"/>
      <c r="C4" s="9"/>
      <c r="D4" s="6"/>
    </row>
    <row r="5" spans="1:4" ht="15">
      <c r="A5" s="9" t="s">
        <v>64</v>
      </c>
      <c r="B5" s="10">
        <v>2</v>
      </c>
      <c r="C5" s="9" t="s">
        <v>65</v>
      </c>
      <c r="D5" s="6">
        <v>0</v>
      </c>
    </row>
    <row r="6" spans="1:4" ht="15">
      <c r="A6" s="9" t="s">
        <v>66</v>
      </c>
      <c r="B6" s="10">
        <v>1</v>
      </c>
      <c r="C6" s="9" t="s">
        <v>65</v>
      </c>
      <c r="D6" s="6">
        <v>0</v>
      </c>
    </row>
    <row r="7" spans="1:4" ht="15">
      <c r="A7" s="9" t="s">
        <v>183</v>
      </c>
      <c r="B7" s="10">
        <v>1</v>
      </c>
      <c r="C7" s="9" t="s">
        <v>65</v>
      </c>
      <c r="D7" s="6">
        <v>0</v>
      </c>
    </row>
    <row r="8" spans="1:4" ht="15">
      <c r="A8" s="9"/>
      <c r="B8" s="10"/>
      <c r="C8" s="9"/>
      <c r="D8" s="6"/>
    </row>
    <row r="9" spans="1:4" ht="15">
      <c r="A9" s="9"/>
      <c r="B9" s="10"/>
      <c r="C9" s="9"/>
      <c r="D9" s="6"/>
    </row>
    <row r="10" spans="1:4" ht="15">
      <c r="A10" s="9"/>
      <c r="B10" s="10"/>
      <c r="C10" s="9"/>
      <c r="D10" s="6"/>
    </row>
    <row r="11" spans="1:4" ht="15">
      <c r="A11" s="9"/>
      <c r="B11" s="10"/>
      <c r="C11" s="9"/>
      <c r="D11" s="6"/>
    </row>
    <row r="12" spans="1:4" s="3" customFormat="1" ht="26.25">
      <c r="A12" s="11" t="s">
        <v>176</v>
      </c>
      <c r="B12" s="11" t="s">
        <v>9</v>
      </c>
      <c r="C12" s="11" t="s">
        <v>12</v>
      </c>
      <c r="D12" s="12">
        <f>SUMPRODUCT(D13:D34,B13:B34)</f>
        <v>0</v>
      </c>
    </row>
    <row r="13" spans="1:4" ht="15">
      <c r="A13" s="9" t="s">
        <v>63</v>
      </c>
      <c r="B13" s="10"/>
      <c r="C13" s="9"/>
      <c r="D13" s="6"/>
    </row>
    <row r="14" spans="1:4" ht="15">
      <c r="A14" s="9" t="s">
        <v>68</v>
      </c>
      <c r="B14" s="10">
        <v>2</v>
      </c>
      <c r="C14" s="9" t="s">
        <v>65</v>
      </c>
      <c r="D14" s="6">
        <v>0</v>
      </c>
    </row>
    <row r="15" spans="1:4" ht="15">
      <c r="A15" s="9" t="s">
        <v>69</v>
      </c>
      <c r="B15" s="10">
        <v>1</v>
      </c>
      <c r="C15" s="9" t="s">
        <v>65</v>
      </c>
      <c r="D15" s="6">
        <v>0</v>
      </c>
    </row>
    <row r="16" spans="1:4" ht="15">
      <c r="A16" s="9" t="s">
        <v>70</v>
      </c>
      <c r="B16" s="10">
        <v>2</v>
      </c>
      <c r="C16" s="9" t="s">
        <v>65</v>
      </c>
      <c r="D16" s="6">
        <v>0</v>
      </c>
    </row>
    <row r="17" spans="1:4" ht="15">
      <c r="A17" s="9" t="s">
        <v>71</v>
      </c>
      <c r="B17" s="10">
        <v>1</v>
      </c>
      <c r="C17" s="9" t="s">
        <v>65</v>
      </c>
      <c r="D17" s="6">
        <v>0</v>
      </c>
    </row>
    <row r="18" spans="1:4" ht="15">
      <c r="A18" s="9" t="s">
        <v>72</v>
      </c>
      <c r="B18" s="10">
        <v>1</v>
      </c>
      <c r="C18" s="9" t="s">
        <v>65</v>
      </c>
      <c r="D18" s="6">
        <v>0</v>
      </c>
    </row>
    <row r="19" spans="1:4" ht="15">
      <c r="A19" s="9" t="s">
        <v>73</v>
      </c>
      <c r="B19" s="10">
        <v>1</v>
      </c>
      <c r="C19" s="9" t="s">
        <v>65</v>
      </c>
      <c r="D19" s="6">
        <v>0</v>
      </c>
    </row>
    <row r="20" spans="1:4" ht="15">
      <c r="A20" s="9" t="s">
        <v>74</v>
      </c>
      <c r="B20" s="10">
        <v>1</v>
      </c>
      <c r="C20" s="9" t="s">
        <v>65</v>
      </c>
      <c r="D20" s="6">
        <v>0</v>
      </c>
    </row>
    <row r="21" spans="1:4" ht="15">
      <c r="A21" s="9"/>
      <c r="B21" s="10"/>
      <c r="C21" s="9"/>
      <c r="D21" s="6"/>
    </row>
    <row r="22" spans="1:4" ht="15">
      <c r="A22" s="9"/>
      <c r="B22" s="10"/>
      <c r="C22" s="9"/>
      <c r="D22" s="6"/>
    </row>
    <row r="23" spans="1:4" ht="15">
      <c r="A23" s="9"/>
      <c r="B23" s="10"/>
      <c r="C23" s="9"/>
      <c r="D23" s="6"/>
    </row>
    <row r="24" spans="1:4" ht="15">
      <c r="A24" s="9"/>
      <c r="B24" s="10"/>
      <c r="C24" s="9"/>
      <c r="D24" s="6"/>
    </row>
    <row r="25" spans="1:4" ht="15">
      <c r="A25" s="9"/>
      <c r="B25" s="10"/>
      <c r="C25" s="9"/>
      <c r="D25" s="6"/>
    </row>
    <row r="26" spans="1:4" ht="15">
      <c r="A26" s="9"/>
      <c r="B26" s="10"/>
      <c r="C26" s="9"/>
      <c r="D26" s="6"/>
    </row>
    <row r="27" spans="1:4" ht="15">
      <c r="A27" s="9"/>
      <c r="B27" s="10"/>
      <c r="C27" s="9"/>
      <c r="D27" s="6"/>
    </row>
    <row r="28" spans="1:4" ht="15">
      <c r="A28" s="9"/>
      <c r="B28" s="10"/>
      <c r="C28" s="9"/>
      <c r="D28" s="6"/>
    </row>
    <row r="29" spans="1:4" ht="15">
      <c r="A29" s="9"/>
      <c r="B29" s="10"/>
      <c r="C29" s="9"/>
      <c r="D29" s="6"/>
    </row>
    <row r="30" spans="1:4" ht="15">
      <c r="A30" s="9"/>
      <c r="B30" s="10"/>
      <c r="C30" s="9"/>
      <c r="D30" s="6"/>
    </row>
    <row r="31" spans="1:4" ht="15">
      <c r="A31" s="9"/>
      <c r="B31" s="10"/>
      <c r="C31" s="9"/>
      <c r="D31" s="6"/>
    </row>
    <row r="32" spans="1:4" ht="15">
      <c r="A32" s="9"/>
      <c r="B32" s="10"/>
      <c r="C32" s="9"/>
      <c r="D32" s="6"/>
    </row>
    <row r="33" spans="1:4" ht="15">
      <c r="A33" s="9"/>
      <c r="B33" s="10"/>
      <c r="C33" s="9"/>
      <c r="D33" s="6"/>
    </row>
    <row r="34" spans="1:4" ht="15">
      <c r="A34" s="9"/>
      <c r="B34" s="10"/>
      <c r="C34" s="9"/>
      <c r="D34" s="6"/>
    </row>
  </sheetData>
  <mergeCells count="1">
    <mergeCell ref="A1:D1"/>
  </mergeCells>
  <printOptions/>
  <pageMargins left="0.7086614173228347" right="0.7086614173228347" top="0.7874015748031497" bottom="0.7874015748031497" header="0.31496062992125984" footer="0.31496062992125984"/>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8C5CEE-EB4F-429D-9B74-780EFD456D84}">
  <sheetPr>
    <pageSetUpPr fitToPage="1"/>
  </sheetPr>
  <dimension ref="A1:E23"/>
  <sheetViews>
    <sheetView showGridLines="0" zoomScale="120" zoomScaleNormal="120" workbookViewId="0" topLeftCell="A1">
      <pane ySplit="2" topLeftCell="A3" activePane="bottomLeft" state="frozen"/>
      <selection pane="bottomLeft" activeCell="A1" sqref="A1:E1"/>
    </sheetView>
  </sheetViews>
  <sheetFormatPr defaultColWidth="9.140625" defaultRowHeight="15"/>
  <cols>
    <col min="1" max="1" width="38.7109375" style="2" customWidth="1"/>
    <col min="2" max="4" width="10.7109375" style="2" customWidth="1"/>
    <col min="5" max="7" width="15.7109375" style="2" customWidth="1"/>
    <col min="8" max="16384" width="9.140625" style="2" customWidth="1"/>
  </cols>
  <sheetData>
    <row r="1" spans="1:5" ht="30" customHeight="1">
      <c r="A1" s="31" t="s">
        <v>76</v>
      </c>
      <c r="B1" s="31"/>
      <c r="C1" s="31"/>
      <c r="D1" s="31"/>
      <c r="E1" s="31"/>
    </row>
    <row r="2" spans="1:5" s="3" customFormat="1" ht="39.75" customHeight="1">
      <c r="A2" s="5" t="s">
        <v>77</v>
      </c>
      <c r="B2" s="5" t="s">
        <v>78</v>
      </c>
      <c r="C2" s="5" t="s">
        <v>79</v>
      </c>
      <c r="D2" s="5" t="s">
        <v>5</v>
      </c>
      <c r="E2" s="5" t="s">
        <v>31</v>
      </c>
    </row>
    <row r="3" spans="1:5" s="3" customFormat="1" ht="15">
      <c r="A3" s="11" t="s">
        <v>80</v>
      </c>
      <c r="B3" s="11" t="s">
        <v>9</v>
      </c>
      <c r="C3" s="11" t="s">
        <v>9</v>
      </c>
      <c r="D3" s="11" t="s">
        <v>12</v>
      </c>
      <c r="E3" s="12">
        <f>SUMPRODUCT(E4:E23,C4:C23)</f>
        <v>0</v>
      </c>
    </row>
    <row r="4" spans="1:5" ht="15">
      <c r="A4" s="9" t="s">
        <v>63</v>
      </c>
      <c r="B4" s="9"/>
      <c r="C4" s="10"/>
      <c r="D4" s="9"/>
      <c r="E4" s="6"/>
    </row>
    <row r="5" spans="1:5" ht="15">
      <c r="A5" s="9" t="s">
        <v>81</v>
      </c>
      <c r="B5" s="9" t="s">
        <v>82</v>
      </c>
      <c r="C5" s="10">
        <v>1</v>
      </c>
      <c r="D5" s="9" t="s">
        <v>65</v>
      </c>
      <c r="E5" s="6">
        <v>0</v>
      </c>
    </row>
    <row r="6" spans="1:5" ht="15">
      <c r="A6" s="9" t="s">
        <v>83</v>
      </c>
      <c r="B6" s="9" t="s">
        <v>82</v>
      </c>
      <c r="C6" s="10">
        <v>2</v>
      </c>
      <c r="D6" s="9" t="s">
        <v>65</v>
      </c>
      <c r="E6" s="6">
        <v>0</v>
      </c>
    </row>
    <row r="7" spans="1:5" ht="15">
      <c r="A7" s="9" t="s">
        <v>84</v>
      </c>
      <c r="B7" s="9" t="s">
        <v>82</v>
      </c>
      <c r="C7" s="10">
        <v>1</v>
      </c>
      <c r="D7" s="9" t="s">
        <v>65</v>
      </c>
      <c r="E7" s="6">
        <v>0</v>
      </c>
    </row>
    <row r="8" spans="1:5" ht="15">
      <c r="A8" s="9" t="s">
        <v>85</v>
      </c>
      <c r="B8" s="9" t="s">
        <v>82</v>
      </c>
      <c r="C8" s="10">
        <v>1</v>
      </c>
      <c r="D8" s="9" t="s">
        <v>65</v>
      </c>
      <c r="E8" s="6">
        <v>0</v>
      </c>
    </row>
    <row r="9" spans="1:5" ht="30">
      <c r="A9" s="9" t="s">
        <v>86</v>
      </c>
      <c r="B9" s="9" t="s">
        <v>82</v>
      </c>
      <c r="C9" s="10">
        <v>1</v>
      </c>
      <c r="D9" s="9" t="s">
        <v>65</v>
      </c>
      <c r="E9" s="6">
        <v>0</v>
      </c>
    </row>
    <row r="10" spans="1:5" ht="30">
      <c r="A10" s="9" t="s">
        <v>87</v>
      </c>
      <c r="B10" s="9" t="s">
        <v>88</v>
      </c>
      <c r="C10" s="10">
        <v>1</v>
      </c>
      <c r="D10" s="9" t="s">
        <v>65</v>
      </c>
      <c r="E10" s="6">
        <v>0</v>
      </c>
    </row>
    <row r="11" spans="1:5" ht="15">
      <c r="A11" s="9" t="s">
        <v>89</v>
      </c>
      <c r="B11" s="9" t="s">
        <v>88</v>
      </c>
      <c r="C11" s="10">
        <v>1</v>
      </c>
      <c r="D11" s="9" t="s">
        <v>65</v>
      </c>
      <c r="E11" s="6">
        <v>0</v>
      </c>
    </row>
    <row r="12" spans="1:5" ht="30">
      <c r="A12" s="9" t="s">
        <v>186</v>
      </c>
      <c r="B12" s="9" t="s">
        <v>82</v>
      </c>
      <c r="C12" s="10">
        <v>1</v>
      </c>
      <c r="D12" s="9" t="s">
        <v>65</v>
      </c>
      <c r="E12" s="6">
        <v>0</v>
      </c>
    </row>
    <row r="13" spans="1:5" ht="15">
      <c r="A13" s="9"/>
      <c r="B13" s="9"/>
      <c r="C13" s="10"/>
      <c r="D13" s="9"/>
      <c r="E13" s="6"/>
    </row>
    <row r="14" spans="1:5" ht="15">
      <c r="A14" s="9"/>
      <c r="B14" s="9"/>
      <c r="C14" s="10"/>
      <c r="D14" s="9"/>
      <c r="E14" s="6"/>
    </row>
    <row r="15" spans="1:5" ht="15">
      <c r="A15" s="9"/>
      <c r="B15" s="9"/>
      <c r="C15" s="10"/>
      <c r="D15" s="9"/>
      <c r="E15" s="6"/>
    </row>
    <row r="16" spans="1:5" ht="15">
      <c r="A16" s="9"/>
      <c r="B16" s="9"/>
      <c r="C16" s="10"/>
      <c r="D16" s="9"/>
      <c r="E16" s="6"/>
    </row>
    <row r="17" spans="1:5" ht="15">
      <c r="A17" s="9"/>
      <c r="B17" s="9"/>
      <c r="C17" s="10"/>
      <c r="D17" s="9"/>
      <c r="E17" s="6"/>
    </row>
    <row r="18" spans="1:5" ht="15">
      <c r="A18" s="9"/>
      <c r="B18" s="9"/>
      <c r="C18" s="10"/>
      <c r="D18" s="9"/>
      <c r="E18" s="6"/>
    </row>
    <row r="19" spans="1:5" ht="15">
      <c r="A19" s="9"/>
      <c r="B19" s="9"/>
      <c r="C19" s="10"/>
      <c r="D19" s="9"/>
      <c r="E19" s="6"/>
    </row>
    <row r="20" spans="1:5" ht="15">
      <c r="A20" s="9"/>
      <c r="B20" s="9"/>
      <c r="C20" s="10"/>
      <c r="D20" s="9"/>
      <c r="E20" s="6"/>
    </row>
    <row r="21" spans="1:5" ht="15">
      <c r="A21" s="9"/>
      <c r="B21" s="9"/>
      <c r="C21" s="10"/>
      <c r="D21" s="9"/>
      <c r="E21" s="6"/>
    </row>
    <row r="22" spans="1:5" ht="15">
      <c r="A22" s="9"/>
      <c r="B22" s="9"/>
      <c r="C22" s="10"/>
      <c r="D22" s="9"/>
      <c r="E22" s="6"/>
    </row>
    <row r="23" spans="1:5" ht="15">
      <c r="A23" s="9"/>
      <c r="B23" s="9"/>
      <c r="C23" s="10"/>
      <c r="D23" s="9"/>
      <c r="E23" s="6"/>
    </row>
  </sheetData>
  <mergeCells count="1">
    <mergeCell ref="A1:E1"/>
  </mergeCells>
  <dataValidations count="1">
    <dataValidation type="list" allowBlank="1" showInputMessage="1" showErrorMessage="1" prompt="Vyberte, zda se jedná dodávku SW (licence) nebo HW. V případě, že položka obsahuje HW i SW, tak vyberte jaká část převládá. V případě, že není možné určit podíl HW a SW a není možné položky oddělit, vyberte možnost HW+SW." sqref="B4:B23">
      <formula1>"HW, SW, HW+SW"</formula1>
    </dataValidation>
  </dataValidations>
  <printOptions/>
  <pageMargins left="0.7086614173228347" right="0.7086614173228347" top="0.7874015748031497" bottom="0.7874015748031497" header="0.31496062992125984" footer="0.31496062992125984"/>
  <pageSetup fitToHeight="1" fitToWidth="1"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FCA63A1375B8D45A92C3A92E7B33766" ma:contentTypeVersion="5" ma:contentTypeDescription="Create a new document." ma:contentTypeScope="" ma:versionID="551cecd91410035fa42533906dd57ece">
  <xsd:schema xmlns:xsd="http://www.w3.org/2001/XMLSchema" xmlns:xs="http://www.w3.org/2001/XMLSchema" xmlns:p="http://schemas.microsoft.com/office/2006/metadata/properties" xmlns:ns3="9df64474-b9e0-4996-9b29-4fd396901d7a" xmlns:ns4="f9ab4022-f790-484e-a3c4-45d83d65910b" targetNamespace="http://schemas.microsoft.com/office/2006/metadata/properties" ma:root="true" ma:fieldsID="b3dc521e378c402d925137e19faa5d76" ns3:_="" ns4:_="">
    <xsd:import namespace="9df64474-b9e0-4996-9b29-4fd396901d7a"/>
    <xsd:import namespace="f9ab4022-f790-484e-a3c4-45d83d65910b"/>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f64474-b9e0-4996-9b29-4fd396901d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9ab4022-f790-484e-a3c4-45d83d65910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17A6610-EE31-4094-9AFE-063F109C5367}">
  <ds:schemaRefs>
    <ds:schemaRef ds:uri="http://schemas.microsoft.com/sharepoint/v3/contenttype/forms"/>
  </ds:schemaRefs>
</ds:datastoreItem>
</file>

<file path=customXml/itemProps2.xml><?xml version="1.0" encoding="utf-8"?>
<ds:datastoreItem xmlns:ds="http://schemas.openxmlformats.org/officeDocument/2006/customXml" ds:itemID="{CABF77A1-D5B5-4C57-A8D5-14DD319EC9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f64474-b9e0-4996-9b29-4fd396901d7a"/>
    <ds:schemaRef ds:uri="f9ab4022-f790-484e-a3c4-45d83d6591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4C98929-5A05-4589-8E5E-111B437181B1}">
  <ds:schemaRefs>
    <ds:schemaRef ds:uri="http://purl.org/dc/elements/1.1/"/>
    <ds:schemaRef ds:uri="http://schemas.microsoft.com/office/2006/metadata/properties"/>
    <ds:schemaRef ds:uri="http://schemas.microsoft.com/office/2006/documentManagement/types"/>
    <ds:schemaRef ds:uri="f9ab4022-f790-484e-a3c4-45d83d65910b"/>
    <ds:schemaRef ds:uri="http://purl.org/dc/terms/"/>
    <ds:schemaRef ds:uri="http://purl.org/dc/dcmitype/"/>
    <ds:schemaRef ds:uri="http://schemas.openxmlformats.org/package/2006/metadata/core-properties"/>
    <ds:schemaRef ds:uri="http://schemas.microsoft.com/office/infopath/2007/PartnerControls"/>
    <ds:schemaRef ds:uri="9df64474-b9e0-4996-9b29-4fd396901d7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Dlouhý, Jiří</dc:creator>
  <cp:keywords/>
  <dc:description/>
  <cp:lastModifiedBy>Dlouhý, Jiří</cp:lastModifiedBy>
  <dcterms:created xsi:type="dcterms:W3CDTF">2019-10-31T12:14:43Z</dcterms:created>
  <dcterms:modified xsi:type="dcterms:W3CDTF">2021-04-12T07:21:34Z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0x0101007FCA63A1375B8D45A92C3A92E7B33766</vt:lpwstr>
  </property>
</Properties>
</file>