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otky\Om\504015201501 - TR ČB Střed - výstavba R 110 kV + TR\odevzdání_1_7_2020\zadání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Pol'!$A$1:$U$46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AC36" i="12"/>
  <c r="G9" i="12"/>
  <c r="M9" i="12" s="1"/>
  <c r="I9" i="12"/>
  <c r="K9" i="12"/>
  <c r="O9" i="12"/>
  <c r="Q9" i="12"/>
  <c r="U9" i="12"/>
  <c r="G11" i="12"/>
  <c r="AD36" i="12" s="1"/>
  <c r="G39" i="1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8" i="12"/>
  <c r="I18" i="12"/>
  <c r="K18" i="12"/>
  <c r="M18" i="12"/>
  <c r="O18" i="12"/>
  <c r="Q18" i="12"/>
  <c r="U18" i="12"/>
  <c r="G20" i="12"/>
  <c r="M20" i="12" s="1"/>
  <c r="I20" i="12"/>
  <c r="K20" i="12"/>
  <c r="O20" i="12"/>
  <c r="Q20" i="12"/>
  <c r="U20" i="12"/>
  <c r="G21" i="12"/>
  <c r="I48" i="1" s="1"/>
  <c r="I21" i="12"/>
  <c r="O21" i="12"/>
  <c r="Q21" i="12"/>
  <c r="G22" i="12"/>
  <c r="I22" i="12"/>
  <c r="K22" i="12"/>
  <c r="K21" i="12" s="1"/>
  <c r="M22" i="12"/>
  <c r="M21" i="12" s="1"/>
  <c r="O22" i="12"/>
  <c r="Q22" i="12"/>
  <c r="U22" i="12"/>
  <c r="U21" i="12" s="1"/>
  <c r="G25" i="12"/>
  <c r="M25" i="12" s="1"/>
  <c r="I25" i="12"/>
  <c r="K25" i="12"/>
  <c r="O25" i="12"/>
  <c r="Q25" i="12"/>
  <c r="Q24" i="12" s="1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G24" i="12" s="1"/>
  <c r="I49" i="1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O33" i="12"/>
  <c r="G34" i="12"/>
  <c r="M34" i="12" s="1"/>
  <c r="M33" i="12" s="1"/>
  <c r="I34" i="12"/>
  <c r="I33" i="12" s="1"/>
  <c r="K34" i="12"/>
  <c r="K33" i="12" s="1"/>
  <c r="O34" i="12"/>
  <c r="Q34" i="12"/>
  <c r="Q33" i="12" s="1"/>
  <c r="U34" i="12"/>
  <c r="U33" i="12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G40" i="1"/>
  <c r="G25" i="1" s="1"/>
  <c r="G26" i="1" s="1"/>
  <c r="O24" i="12"/>
  <c r="U8" i="12"/>
  <c r="Q8" i="12"/>
  <c r="G33" i="12"/>
  <c r="I50" i="1" s="1"/>
  <c r="M11" i="12"/>
  <c r="I8" i="12"/>
  <c r="U24" i="12"/>
  <c r="K8" i="12"/>
  <c r="I24" i="12"/>
  <c r="K24" i="12"/>
  <c r="O8" i="12"/>
  <c r="G8" i="12"/>
  <c r="G23" i="1"/>
  <c r="G28" i="1"/>
  <c r="M8" i="12"/>
  <c r="M28" i="12"/>
  <c r="M24" i="12" s="1"/>
  <c r="I16" i="1" l="1"/>
  <c r="I21" i="1" s="1"/>
  <c r="I47" i="1"/>
  <c r="I51" i="1" s="1"/>
  <c r="G36" i="12"/>
  <c r="I39" i="1"/>
  <c r="I40" i="1" s="1"/>
  <c r="J39" i="1" s="1"/>
  <c r="J40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<sst xmlns="http://schemas.openxmlformats.org/spreadsheetml/2006/main" count="222" uniqueCount="141">
  <si>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</si>
  <si>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</si>
  <si>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</si>
  <si>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</si>
  <si>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</si>
  <si>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</si>
  <si>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</si>
  <si>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</si>
  <si>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</si>
  <si>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</si>
  <si>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</si>
  <si>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</si>
  <si>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</si>
  <si>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</si>
  <si>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</si>
  <si>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</si>
  <si>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</si>
  <si>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</si>
  <si>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</si>
  <si>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</si>
  <si>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</si>
  <si>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</si>
  <si>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</si>
  <si>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</si>
  <si>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</si>
  <si>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</si>
  <si>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</si>
  <si>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</si>
  <si>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</si>
  <si>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</si>
  <si>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</si>
  <si>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</si>
  <si>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</si>
  <si>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</si>
  <si>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</si>
  <si>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</si>
  <si>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</si>
  <si>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</si>
  <si>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</si>
  <si>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</si>
  <si>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</si>
  <si>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České Budějovice</t>
  </si>
  <si>
    <t>Rozpočet:</t>
  </si>
  <si>
    <t>Misto</t>
  </si>
  <si>
    <t>TR České Budějovice_ areálový rozvod vody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</si>
  <si>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</si>
  <si>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</si>
  <si>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</si>
  <si>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</si>
  <si>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</si>
  <si>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</si>
  <si>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</si>
  <si>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</si>
  <si>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</si>
  <si>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</si>
  <si>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</si>
  <si>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</si>
  <si>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</si>
  <si>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</si>
  <si>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</si>
  <si>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</si>
  <si>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</si>
  <si>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</si>
  <si>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</si>
  <si>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</si>
  <si>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</si>
  <si>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</si>
  <si>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</si>
  <si>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</si>
  <si>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</si>
  <si>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</si>
  <si>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</si>
  <si>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</si>
  <si>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</si>
  <si>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</si>
  <si>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</si>
  <si>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</si>
  <si>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</si>
  <si>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</si>
  <si>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</si>
  <si>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</si>
  <si>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</si>
  <si>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</si>
  <si>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</si>
  <si>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</si>
  <si>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</si>
  <si>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</si>
  <si>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132201201R00</t>
  </si>
  <si>
    <t>Hloubení rýh šířky do 200 cm v hor.3 do 100 m3</t>
  </si>
  <si>
    <t>m3</t>
  </si>
  <si>
    <t>POL1_0</t>
  </si>
  <si>
    <t>17*0,8*1,8</t>
  </si>
  <si>
    <t>VV</t>
  </si>
  <si>
    <t>151101101R00</t>
  </si>
  <si>
    <t>Pažení a rozepření stěn rýh - příložné - hl. do 2m</t>
  </si>
  <si>
    <t>m2</t>
  </si>
  <si>
    <t>17*1,8*2</t>
  </si>
  <si>
    <t>151101211R00</t>
  </si>
  <si>
    <t>Odstranění pažení stěn výkopu -  hl. do 2 m</t>
  </si>
  <si>
    <t>161101102R00</t>
  </si>
  <si>
    <t>Svislé přemístění výkopku z hor.1-4 do 4,0 m</t>
  </si>
  <si>
    <t>162201102R00</t>
  </si>
  <si>
    <t>Vodorovné přemístění výkopku z hor.1-4 do 50 m</t>
  </si>
  <si>
    <t>174101101R00</t>
  </si>
  <si>
    <t>Zásyp jam, rýh, šachet se zhutněním</t>
  </si>
  <si>
    <t>24,48-1,36-5,44</t>
  </si>
  <si>
    <t>175101101R00</t>
  </si>
  <si>
    <t>Obsyp potrubí bez prohození sypaniny</t>
  </si>
  <si>
    <t>17*0,8*0,4</t>
  </si>
  <si>
    <t>175101109R00</t>
  </si>
  <si>
    <t>Příplatek za prohození sypaniny pro obsyp potrubí</t>
  </si>
  <si>
    <t>451541111R00</t>
  </si>
  <si>
    <t>Lože pod potrubí ze štěrkodrtě 0 - 63 mm</t>
  </si>
  <si>
    <t>17*0,8*0,1</t>
  </si>
  <si>
    <t>871161121R00</t>
  </si>
  <si>
    <t>Montáž trubek polyetylenových ve výkopu d 32 mm</t>
  </si>
  <si>
    <t>m</t>
  </si>
  <si>
    <t>286134114R</t>
  </si>
  <si>
    <t>Trubka tlaková AQUALINE RC1 PE100 40x3,7 mm PN16, návin 100 m</t>
  </si>
  <si>
    <t>POL3_0</t>
  </si>
  <si>
    <t>892241111R00</t>
  </si>
  <si>
    <t>Tlaková zkouška vodovodního potrubí DN 80</t>
  </si>
  <si>
    <t>892233111R00</t>
  </si>
  <si>
    <t>Desinfekce vodovodního potrubí DN 80</t>
  </si>
  <si>
    <t>892372111R00</t>
  </si>
  <si>
    <t>Zabezpečení konců vodovod. potrubí do DN 300</t>
  </si>
  <si>
    <t>kus</t>
  </si>
  <si>
    <t>422-11</t>
  </si>
  <si>
    <t>Folie výstražná na vodovod - modrá</t>
  </si>
  <si>
    <t>422-13</t>
  </si>
  <si>
    <t>Vývody a napojení signalizačního vodiče</t>
  </si>
  <si>
    <t>422-12</t>
  </si>
  <si>
    <t>Revize a TZ vodovod</t>
  </si>
  <si>
    <t>hod</t>
  </si>
  <si>
    <t>998276101R00</t>
  </si>
  <si>
    <t>Přesun hmot, trubní vedení plastová, otevř. výkop</t>
  </si>
  <si>
    <t>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</si>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</sst>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40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38</v>
      </c>
      <c r="C2" s="82"/>
      <c r="D2" s="218" t="s">
        <v>44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43</v>
      </c>
      <c r="C3" s="84"/>
      <c r="D3" s="246" t="s">
        <v>41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1"/>
      <c r="F16" s="222"/>
      <c r="G16" s="221"/>
      <c r="H16" s="222"/>
      <c r="I16" s="221">
        <f>SUMIF(F47:F50,A16,I47:I50)+SUMIF(F47:F50,"PSU",I47:I50)</f>
        <v>0</v>
      </c>
      <c r="J16" s="22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1"/>
      <c r="F17" s="222"/>
      <c r="G17" s="221"/>
      <c r="H17" s="222"/>
      <c r="I17" s="221">
        <f>SUMIF(F47:F50,A17,I47:I50)</f>
        <v>0</v>
      </c>
      <c r="J17" s="22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1"/>
      <c r="F18" s="222"/>
      <c r="G18" s="221"/>
      <c r="H18" s="222"/>
      <c r="I18" s="221">
        <f>SUMIF(F47:F50,A18,I47:I50)</f>
        <v>0</v>
      </c>
      <c r="J18" s="223"/>
    </row>
    <row r="19" spans="1:10" ht="23.25" customHeight="1" x14ac:dyDescent="0.2">
      <c r="A19" s="141" t="s">
        <v>58</v>
      </c>
      <c r="B19" s="142" t="s">
        <v>26</v>
      </c>
      <c r="C19" s="58"/>
      <c r="D19" s="59"/>
      <c r="E19" s="221"/>
      <c r="F19" s="222"/>
      <c r="G19" s="221"/>
      <c r="H19" s="222"/>
      <c r="I19" s="221">
        <f>SUMIF(F47:F50,A19,I47:I50)</f>
        <v>0</v>
      </c>
      <c r="J19" s="223"/>
    </row>
    <row r="20" spans="1:10" ht="23.25" customHeight="1" x14ac:dyDescent="0.2">
      <c r="A20" s="141" t="s">
        <v>59</v>
      </c>
      <c r="B20" s="142" t="s">
        <v>27</v>
      </c>
      <c r="C20" s="58"/>
      <c r="D20" s="59"/>
      <c r="E20" s="221"/>
      <c r="F20" s="222"/>
      <c r="G20" s="221"/>
      <c r="H20" s="222"/>
      <c r="I20" s="221">
        <f>SUMIF(F47:F50,A20,I47:I50)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45</v>
      </c>
      <c r="C39" s="209" t="s">
        <v>44</v>
      </c>
      <c r="D39" s="210"/>
      <c r="E39" s="210"/>
      <c r="F39" s="108">
        <f>'Rozpočet Pol'!AC36</f>
        <v>0</v>
      </c>
      <c r="G39" s="109">
        <f>'Rozpočet Pol'!AD36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1" t="s">
        <v>46</v>
      </c>
      <c r="C40" s="212"/>
      <c r="D40" s="212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48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49</v>
      </c>
      <c r="G46" s="129"/>
      <c r="H46" s="129"/>
      <c r="I46" s="214" t="s">
        <v>28</v>
      </c>
      <c r="J46" s="214"/>
    </row>
    <row r="47" spans="1:10" ht="25.5" customHeight="1" x14ac:dyDescent="0.2">
      <c r="A47" s="122"/>
      <c r="B47" s="130" t="s">
        <v>50</v>
      </c>
      <c r="C47" s="216" t="s">
        <v>51</v>
      </c>
      <c r="D47" s="217"/>
      <c r="E47" s="217"/>
      <c r="F47" s="132" t="s">
        <v>23</v>
      </c>
      <c r="G47" s="133"/>
      <c r="H47" s="133"/>
      <c r="I47" s="215">
        <f>'Rozpočet Pol'!G8</f>
        <v>0</v>
      </c>
      <c r="J47" s="215"/>
    </row>
    <row r="48" spans="1:10" ht="25.5" customHeight="1" x14ac:dyDescent="0.2">
      <c r="A48" s="122"/>
      <c r="B48" s="124" t="s">
        <v>52</v>
      </c>
      <c r="C48" s="203" t="s">
        <v>53</v>
      </c>
      <c r="D48" s="204"/>
      <c r="E48" s="204"/>
      <c r="F48" s="134" t="s">
        <v>23</v>
      </c>
      <c r="G48" s="135"/>
      <c r="H48" s="135"/>
      <c r="I48" s="202">
        <f>'Rozpočet Pol'!G21</f>
        <v>0</v>
      </c>
      <c r="J48" s="202"/>
    </row>
    <row r="49" spans="1:10" ht="25.5" customHeight="1" x14ac:dyDescent="0.2">
      <c r="A49" s="122"/>
      <c r="B49" s="124" t="s">
        <v>54</v>
      </c>
      <c r="C49" s="203" t="s">
        <v>55</v>
      </c>
      <c r="D49" s="204"/>
      <c r="E49" s="204"/>
      <c r="F49" s="134" t="s">
        <v>23</v>
      </c>
      <c r="G49" s="135"/>
      <c r="H49" s="135"/>
      <c r="I49" s="202">
        <f>'Rozpočet Pol'!G24</f>
        <v>0</v>
      </c>
      <c r="J49" s="202"/>
    </row>
    <row r="50" spans="1:10" ht="25.5" customHeight="1" x14ac:dyDescent="0.2">
      <c r="A50" s="122"/>
      <c r="B50" s="131" t="s">
        <v>56</v>
      </c>
      <c r="C50" s="206" t="s">
        <v>57</v>
      </c>
      <c r="D50" s="207"/>
      <c r="E50" s="207"/>
      <c r="F50" s="136" t="s">
        <v>23</v>
      </c>
      <c r="G50" s="137"/>
      <c r="H50" s="137"/>
      <c r="I50" s="205">
        <f>'Rozpočet Pol'!G33</f>
        <v>0</v>
      </c>
      <c r="J50" s="205"/>
    </row>
    <row r="51" spans="1:10" ht="25.5" customHeight="1" x14ac:dyDescent="0.2">
      <c r="A51" s="123"/>
      <c r="B51" s="127" t="s">
        <v>1</v>
      </c>
      <c r="C51" s="127"/>
      <c r="D51" s="128"/>
      <c r="E51" s="128"/>
      <c r="F51" s="138"/>
      <c r="G51" s="139"/>
      <c r="H51" s="139"/>
      <c r="I51" s="208">
        <f>SUM(I47:I50)</f>
        <v>0</v>
      </c>
      <c r="J51" s="208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39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6"/>
  <sheetViews>
    <sheetView workbookViewId="0">
      <selection activeCell="G9" sqref="G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61</v>
      </c>
    </row>
    <row r="2" spans="1:60" ht="24.95" customHeight="1" x14ac:dyDescent="0.2">
      <c r="A2" s="145" t="s">
        <v>60</v>
      </c>
      <c r="B2" s="143"/>
      <c r="C2" s="254" t="s">
        <v>44</v>
      </c>
      <c r="D2" s="255"/>
      <c r="E2" s="255"/>
      <c r="F2" s="255"/>
      <c r="G2" s="256"/>
      <c r="AE2" t="s">
        <v>62</v>
      </c>
    </row>
    <row r="3" spans="1:60" ht="24.95" customHeight="1" x14ac:dyDescent="0.2">
      <c r="A3" s="146" t="s">
        <v>7</v>
      </c>
      <c r="B3" s="144"/>
      <c r="C3" s="257" t="s">
        <v>41</v>
      </c>
      <c r="D3" s="258"/>
      <c r="E3" s="258"/>
      <c r="F3" s="258"/>
      <c r="G3" s="259"/>
      <c r="AE3" t="s">
        <v>63</v>
      </c>
    </row>
    <row r="4" spans="1:60" ht="24.95" hidden="1" customHeight="1" x14ac:dyDescent="0.2">
      <c r="A4" s="146" t="s">
        <v>8</v>
      </c>
      <c r="B4" s="144"/>
      <c r="C4" s="257"/>
      <c r="D4" s="258"/>
      <c r="E4" s="258"/>
      <c r="F4" s="258"/>
      <c r="G4" s="259"/>
      <c r="AE4" t="s">
        <v>64</v>
      </c>
    </row>
    <row r="5" spans="1:60" hidden="1" x14ac:dyDescent="0.2">
      <c r="A5" s="147" t="s">
        <v>65</v>
      </c>
      <c r="B5" s="148"/>
      <c r="C5" s="149"/>
      <c r="D5" s="150"/>
      <c r="E5" s="150"/>
      <c r="F5" s="150"/>
      <c r="G5" s="151"/>
      <c r="AE5" t="s">
        <v>66</v>
      </c>
    </row>
    <row r="7" spans="1:60" ht="38.25" x14ac:dyDescent="0.2">
      <c r="A7" s="156" t="s">
        <v>67</v>
      </c>
      <c r="B7" s="157" t="s">
        <v>68</v>
      </c>
      <c r="C7" s="157" t="s">
        <v>69</v>
      </c>
      <c r="D7" s="156" t="s">
        <v>70</v>
      </c>
      <c r="E7" s="156" t="s">
        <v>71</v>
      </c>
      <c r="F7" s="152" t="s">
        <v>72</v>
      </c>
      <c r="G7" s="175" t="s">
        <v>28</v>
      </c>
      <c r="H7" s="176" t="s">
        <v>29</v>
      </c>
      <c r="I7" s="176" t="s">
        <v>73</v>
      </c>
      <c r="J7" s="176" t="s">
        <v>30</v>
      </c>
      <c r="K7" s="176" t="s">
        <v>74</v>
      </c>
      <c r="L7" s="176" t="s">
        <v>75</v>
      </c>
      <c r="M7" s="176" t="s">
        <v>76</v>
      </c>
      <c r="N7" s="176" t="s">
        <v>77</v>
      </c>
      <c r="O7" s="176" t="s">
        <v>78</v>
      </c>
      <c r="P7" s="176" t="s">
        <v>79</v>
      </c>
      <c r="Q7" s="176" t="s">
        <v>80</v>
      </c>
      <c r="R7" s="176" t="s">
        <v>81</v>
      </c>
      <c r="S7" s="176" t="s">
        <v>82</v>
      </c>
      <c r="T7" s="176" t="s">
        <v>83</v>
      </c>
      <c r="U7" s="159" t="s">
        <v>84</v>
      </c>
    </row>
    <row r="8" spans="1:60" x14ac:dyDescent="0.2">
      <c r="A8" s="177" t="s">
        <v>85</v>
      </c>
      <c r="B8" s="178" t="s">
        <v>50</v>
      </c>
      <c r="C8" s="179" t="s">
        <v>51</v>
      </c>
      <c r="D8" s="180"/>
      <c r="E8" s="181"/>
      <c r="F8" s="182"/>
      <c r="G8" s="182">
        <f>SUMIF(AE9:AE20,"&lt;&gt;NOR",G9:G20)</f>
        <v>0</v>
      </c>
      <c r="H8" s="182"/>
      <c r="I8" s="182">
        <f>SUM(I9:I20)</f>
        <v>0</v>
      </c>
      <c r="J8" s="182"/>
      <c r="K8" s="182">
        <f>SUM(K9:K20)</f>
        <v>0</v>
      </c>
      <c r="L8" s="182"/>
      <c r="M8" s="182">
        <f>SUM(M9:M20)</f>
        <v>0</v>
      </c>
      <c r="N8" s="158"/>
      <c r="O8" s="158">
        <f>SUM(O9:O20)</f>
        <v>6.0589999999999998E-2</v>
      </c>
      <c r="P8" s="158"/>
      <c r="Q8" s="158">
        <f>SUM(Q9:Q20)</f>
        <v>0</v>
      </c>
      <c r="R8" s="158"/>
      <c r="S8" s="158"/>
      <c r="T8" s="177"/>
      <c r="U8" s="158">
        <f>SUM(U9:U20)</f>
        <v>86.210000000000008</v>
      </c>
      <c r="AE8" t="s">
        <v>86</v>
      </c>
    </row>
    <row r="9" spans="1:60" outlineLevel="1" x14ac:dyDescent="0.2">
      <c r="A9" s="154">
        <v>1</v>
      </c>
      <c r="B9" s="160" t="s">
        <v>87</v>
      </c>
      <c r="C9" s="195" t="s">
        <v>88</v>
      </c>
      <c r="D9" s="162" t="s">
        <v>89</v>
      </c>
      <c r="E9" s="169">
        <v>24.480000000000004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1.44</v>
      </c>
      <c r="U9" s="163">
        <f>ROUND(E9*T9,2)</f>
        <v>35.25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91</v>
      </c>
      <c r="D10" s="165"/>
      <c r="E10" s="170">
        <v>24.48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0" t="s">
        <v>93</v>
      </c>
      <c r="C11" s="195" t="s">
        <v>94</v>
      </c>
      <c r="D11" s="162" t="s">
        <v>95</v>
      </c>
      <c r="E11" s="169">
        <v>61.2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9.8999999999999999E-4</v>
      </c>
      <c r="O11" s="163">
        <f>ROUND(E11*N11,5)</f>
        <v>6.0589999999999998E-2</v>
      </c>
      <c r="P11" s="163">
        <v>0</v>
      </c>
      <c r="Q11" s="163">
        <f>ROUND(E11*P11,5)</f>
        <v>0</v>
      </c>
      <c r="R11" s="163"/>
      <c r="S11" s="163"/>
      <c r="T11" s="164">
        <v>0.24</v>
      </c>
      <c r="U11" s="163">
        <f>ROUND(E11*T11,2)</f>
        <v>14.69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96</v>
      </c>
      <c r="D12" s="165"/>
      <c r="E12" s="170">
        <v>61.2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0" t="s">
        <v>97</v>
      </c>
      <c r="C13" s="195" t="s">
        <v>98</v>
      </c>
      <c r="D13" s="162" t="s">
        <v>95</v>
      </c>
      <c r="E13" s="169">
        <v>61.2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0.1</v>
      </c>
      <c r="U13" s="163">
        <f>ROUND(E13*T13,2)</f>
        <v>6.12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90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4</v>
      </c>
      <c r="B14" s="160" t="s">
        <v>99</v>
      </c>
      <c r="C14" s="195" t="s">
        <v>100</v>
      </c>
      <c r="D14" s="162" t="s">
        <v>89</v>
      </c>
      <c r="E14" s="169">
        <v>24.48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0.52</v>
      </c>
      <c r="U14" s="163">
        <f>ROUND(E14*T14,2)</f>
        <v>12.73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5</v>
      </c>
      <c r="B15" s="160" t="s">
        <v>101</v>
      </c>
      <c r="C15" s="195" t="s">
        <v>102</v>
      </c>
      <c r="D15" s="162" t="s">
        <v>89</v>
      </c>
      <c r="E15" s="169">
        <v>6.8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7.0000000000000007E-2</v>
      </c>
      <c r="U15" s="163">
        <f>ROUND(E15*T15,2)</f>
        <v>0.48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6</v>
      </c>
      <c r="B16" s="160" t="s">
        <v>103</v>
      </c>
      <c r="C16" s="195" t="s">
        <v>104</v>
      </c>
      <c r="D16" s="162" t="s">
        <v>89</v>
      </c>
      <c r="E16" s="169">
        <v>17.68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0.18</v>
      </c>
      <c r="U16" s="163">
        <f>ROUND(E16*T16,2)</f>
        <v>3.18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90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6" t="s">
        <v>105</v>
      </c>
      <c r="D17" s="165"/>
      <c r="E17" s="170">
        <v>17.68</v>
      </c>
      <c r="F17" s="173"/>
      <c r="G17" s="173"/>
      <c r="H17" s="173"/>
      <c r="I17" s="173"/>
      <c r="J17" s="173"/>
      <c r="K17" s="173"/>
      <c r="L17" s="173"/>
      <c r="M17" s="173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92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7</v>
      </c>
      <c r="B18" s="160" t="s">
        <v>106</v>
      </c>
      <c r="C18" s="195" t="s">
        <v>107</v>
      </c>
      <c r="D18" s="162" t="s">
        <v>89</v>
      </c>
      <c r="E18" s="169">
        <v>5.4400000000000013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1.59</v>
      </c>
      <c r="U18" s="163">
        <f>ROUND(E18*T18,2)</f>
        <v>8.65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6" t="s">
        <v>108</v>
      </c>
      <c r="D19" s="165"/>
      <c r="E19" s="170">
        <v>5.44</v>
      </c>
      <c r="F19" s="173"/>
      <c r="G19" s="173"/>
      <c r="H19" s="173"/>
      <c r="I19" s="173"/>
      <c r="J19" s="173"/>
      <c r="K19" s="173"/>
      <c r="L19" s="173"/>
      <c r="M19" s="173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92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8</v>
      </c>
      <c r="B20" s="160" t="s">
        <v>109</v>
      </c>
      <c r="C20" s="195" t="s">
        <v>110</v>
      </c>
      <c r="D20" s="162" t="s">
        <v>89</v>
      </c>
      <c r="E20" s="169">
        <v>5.44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0.94</v>
      </c>
      <c r="U20" s="163">
        <f>ROUND(E20*T20,2)</f>
        <v>5.1100000000000003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55" t="s">
        <v>85</v>
      </c>
      <c r="B21" s="161" t="s">
        <v>52</v>
      </c>
      <c r="C21" s="197" t="s">
        <v>53</v>
      </c>
      <c r="D21" s="166"/>
      <c r="E21" s="171"/>
      <c r="F21" s="174"/>
      <c r="G21" s="174">
        <f>SUMIF(AE22:AE23,"&lt;&gt;NOR",G22:G23)</f>
        <v>0</v>
      </c>
      <c r="H21" s="174"/>
      <c r="I21" s="174">
        <f>SUM(I22:I23)</f>
        <v>0</v>
      </c>
      <c r="J21" s="174"/>
      <c r="K21" s="174">
        <f>SUM(K22:K23)</f>
        <v>0</v>
      </c>
      <c r="L21" s="174"/>
      <c r="M21" s="174">
        <f>SUM(M22:M23)</f>
        <v>0</v>
      </c>
      <c r="N21" s="167"/>
      <c r="O21" s="167">
        <f>SUM(O22:O23)</f>
        <v>2.3160799999999999</v>
      </c>
      <c r="P21" s="167"/>
      <c r="Q21" s="167">
        <f>SUM(Q22:Q23)</f>
        <v>0</v>
      </c>
      <c r="R21" s="167"/>
      <c r="S21" s="167"/>
      <c r="T21" s="168"/>
      <c r="U21" s="167">
        <f>SUM(U22:U23)</f>
        <v>1.77</v>
      </c>
      <c r="AE21" t="s">
        <v>86</v>
      </c>
    </row>
    <row r="22" spans="1:60" outlineLevel="1" x14ac:dyDescent="0.2">
      <c r="A22" s="154">
        <v>9</v>
      </c>
      <c r="B22" s="160" t="s">
        <v>111</v>
      </c>
      <c r="C22" s="195" t="s">
        <v>112</v>
      </c>
      <c r="D22" s="162" t="s">
        <v>89</v>
      </c>
      <c r="E22" s="169">
        <v>1.3600000000000003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1.7030000000000001</v>
      </c>
      <c r="O22" s="163">
        <f>ROUND(E22*N22,5)</f>
        <v>2.3160799999999999</v>
      </c>
      <c r="P22" s="163">
        <v>0</v>
      </c>
      <c r="Q22" s="163">
        <f>ROUND(E22*P22,5)</f>
        <v>0</v>
      </c>
      <c r="R22" s="163"/>
      <c r="S22" s="163"/>
      <c r="T22" s="164">
        <v>1.3</v>
      </c>
      <c r="U22" s="163">
        <f>ROUND(E22*T22,2)</f>
        <v>1.77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90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113</v>
      </c>
      <c r="D23" s="165"/>
      <c r="E23" s="170">
        <v>1.36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55" t="s">
        <v>85</v>
      </c>
      <c r="B24" s="161" t="s">
        <v>54</v>
      </c>
      <c r="C24" s="197" t="s">
        <v>55</v>
      </c>
      <c r="D24" s="166"/>
      <c r="E24" s="171"/>
      <c r="F24" s="174"/>
      <c r="G24" s="174">
        <f>SUMIF(AE25:AE32,"&lt;&gt;NOR",G25:G32)</f>
        <v>0</v>
      </c>
      <c r="H24" s="174"/>
      <c r="I24" s="174">
        <f>SUM(I25:I32)</f>
        <v>0</v>
      </c>
      <c r="J24" s="174"/>
      <c r="K24" s="174">
        <f>SUM(K25:K32)</f>
        <v>0</v>
      </c>
      <c r="L24" s="174"/>
      <c r="M24" s="174">
        <f>SUM(M25:M32)</f>
        <v>0</v>
      </c>
      <c r="N24" s="167"/>
      <c r="O24" s="167">
        <f>SUM(O25:O32)</f>
        <v>7.9409999999999994E-2</v>
      </c>
      <c r="P24" s="167"/>
      <c r="Q24" s="167">
        <f>SUM(Q25:Q32)</f>
        <v>0</v>
      </c>
      <c r="R24" s="167"/>
      <c r="S24" s="167"/>
      <c r="T24" s="168"/>
      <c r="U24" s="167">
        <f>SUM(U25:U32)</f>
        <v>24.92</v>
      </c>
      <c r="AE24" t="s">
        <v>86</v>
      </c>
    </row>
    <row r="25" spans="1:60" outlineLevel="1" x14ac:dyDescent="0.2">
      <c r="A25" s="154">
        <v>10</v>
      </c>
      <c r="B25" s="160" t="s">
        <v>114</v>
      </c>
      <c r="C25" s="195" t="s">
        <v>115</v>
      </c>
      <c r="D25" s="162" t="s">
        <v>116</v>
      </c>
      <c r="E25" s="169">
        <v>17</v>
      </c>
      <c r="F25" s="172"/>
      <c r="G25" s="173">
        <f t="shared" ref="G25:G32" si="0">ROUND(E25*F25,2)</f>
        <v>0</v>
      </c>
      <c r="H25" s="172"/>
      <c r="I25" s="173">
        <f t="shared" ref="I25:I32" si="1">ROUND(E25*H25,2)</f>
        <v>0</v>
      </c>
      <c r="J25" s="172"/>
      <c r="K25" s="173">
        <f t="shared" ref="K25:K32" si="2">ROUND(E25*J25,2)</f>
        <v>0</v>
      </c>
      <c r="L25" s="173">
        <v>21</v>
      </c>
      <c r="M25" s="173">
        <f t="shared" ref="M25:M32" si="3">G25*(1+L25/100)</f>
        <v>0</v>
      </c>
      <c r="N25" s="163">
        <v>0</v>
      </c>
      <c r="O25" s="163">
        <f t="shared" ref="O25:O32" si="4">ROUND(E25*N25,5)</f>
        <v>0</v>
      </c>
      <c r="P25" s="163">
        <v>0</v>
      </c>
      <c r="Q25" s="163">
        <f t="shared" ref="Q25:Q32" si="5">ROUND(E25*P25,5)</f>
        <v>0</v>
      </c>
      <c r="R25" s="163"/>
      <c r="S25" s="163"/>
      <c r="T25" s="164">
        <v>3.4000000000000002E-2</v>
      </c>
      <c r="U25" s="163">
        <f t="shared" ref="U25:U32" si="6">ROUND(E25*T25,2)</f>
        <v>0.57999999999999996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11</v>
      </c>
      <c r="B26" s="160" t="s">
        <v>117</v>
      </c>
      <c r="C26" s="195" t="s">
        <v>118</v>
      </c>
      <c r="D26" s="162" t="s">
        <v>116</v>
      </c>
      <c r="E26" s="169">
        <v>17</v>
      </c>
      <c r="F26" s="172"/>
      <c r="G26" s="173">
        <f t="shared" si="0"/>
        <v>0</v>
      </c>
      <c r="H26" s="172"/>
      <c r="I26" s="173">
        <f t="shared" si="1"/>
        <v>0</v>
      </c>
      <c r="J26" s="172"/>
      <c r="K26" s="173">
        <f t="shared" si="2"/>
        <v>0</v>
      </c>
      <c r="L26" s="173">
        <v>21</v>
      </c>
      <c r="M26" s="173">
        <f t="shared" si="3"/>
        <v>0</v>
      </c>
      <c r="N26" s="163">
        <v>4.2999999999999999E-4</v>
      </c>
      <c r="O26" s="163">
        <f t="shared" si="4"/>
        <v>7.3099999999999997E-3</v>
      </c>
      <c r="P26" s="163">
        <v>0</v>
      </c>
      <c r="Q26" s="163">
        <f t="shared" si="5"/>
        <v>0</v>
      </c>
      <c r="R26" s="163"/>
      <c r="S26" s="163"/>
      <c r="T26" s="164">
        <v>0</v>
      </c>
      <c r="U26" s="163">
        <f t="shared" si="6"/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119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12</v>
      </c>
      <c r="B27" s="160" t="s">
        <v>120</v>
      </c>
      <c r="C27" s="195" t="s">
        <v>121</v>
      </c>
      <c r="D27" s="162" t="s">
        <v>116</v>
      </c>
      <c r="E27" s="169">
        <v>17</v>
      </c>
      <c r="F27" s="172"/>
      <c r="G27" s="173">
        <f t="shared" si="0"/>
        <v>0</v>
      </c>
      <c r="H27" s="172"/>
      <c r="I27" s="173">
        <f t="shared" si="1"/>
        <v>0</v>
      </c>
      <c r="J27" s="172"/>
      <c r="K27" s="173">
        <f t="shared" si="2"/>
        <v>0</v>
      </c>
      <c r="L27" s="173">
        <v>21</v>
      </c>
      <c r="M27" s="173">
        <f t="shared" si="3"/>
        <v>0</v>
      </c>
      <c r="N27" s="163">
        <v>0</v>
      </c>
      <c r="O27" s="163">
        <f t="shared" si="4"/>
        <v>0</v>
      </c>
      <c r="P27" s="163">
        <v>0</v>
      </c>
      <c r="Q27" s="163">
        <f t="shared" si="5"/>
        <v>0</v>
      </c>
      <c r="R27" s="163"/>
      <c r="S27" s="163"/>
      <c r="T27" s="164">
        <v>0.04</v>
      </c>
      <c r="U27" s="163">
        <f t="shared" si="6"/>
        <v>0.68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90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13</v>
      </c>
      <c r="B28" s="160" t="s">
        <v>122</v>
      </c>
      <c r="C28" s="195" t="s">
        <v>123</v>
      </c>
      <c r="D28" s="162" t="s">
        <v>116</v>
      </c>
      <c r="E28" s="169">
        <v>17</v>
      </c>
      <c r="F28" s="172"/>
      <c r="G28" s="173">
        <f t="shared" si="0"/>
        <v>0</v>
      </c>
      <c r="H28" s="172"/>
      <c r="I28" s="173">
        <f t="shared" si="1"/>
        <v>0</v>
      </c>
      <c r="J28" s="172"/>
      <c r="K28" s="173">
        <f t="shared" si="2"/>
        <v>0</v>
      </c>
      <c r="L28" s="173">
        <v>21</v>
      </c>
      <c r="M28" s="173">
        <f t="shared" si="3"/>
        <v>0</v>
      </c>
      <c r="N28" s="163">
        <v>0</v>
      </c>
      <c r="O28" s="163">
        <f t="shared" si="4"/>
        <v>0</v>
      </c>
      <c r="P28" s="163">
        <v>0</v>
      </c>
      <c r="Q28" s="163">
        <f t="shared" si="5"/>
        <v>0</v>
      </c>
      <c r="R28" s="163"/>
      <c r="S28" s="163"/>
      <c r="T28" s="164">
        <v>0.2</v>
      </c>
      <c r="U28" s="163">
        <f t="shared" si="6"/>
        <v>3.4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14</v>
      </c>
      <c r="B29" s="160" t="s">
        <v>124</v>
      </c>
      <c r="C29" s="195" t="s">
        <v>125</v>
      </c>
      <c r="D29" s="162" t="s">
        <v>126</v>
      </c>
      <c r="E29" s="169">
        <v>2</v>
      </c>
      <c r="F29" s="172"/>
      <c r="G29" s="173">
        <f t="shared" si="0"/>
        <v>0</v>
      </c>
      <c r="H29" s="172"/>
      <c r="I29" s="173">
        <f t="shared" si="1"/>
        <v>0</v>
      </c>
      <c r="J29" s="172"/>
      <c r="K29" s="173">
        <f t="shared" si="2"/>
        <v>0</v>
      </c>
      <c r="L29" s="173">
        <v>21</v>
      </c>
      <c r="M29" s="173">
        <f t="shared" si="3"/>
        <v>0</v>
      </c>
      <c r="N29" s="163">
        <v>3.6049999999999999E-2</v>
      </c>
      <c r="O29" s="163">
        <f t="shared" si="4"/>
        <v>7.2099999999999997E-2</v>
      </c>
      <c r="P29" s="163">
        <v>0</v>
      </c>
      <c r="Q29" s="163">
        <f t="shared" si="5"/>
        <v>0</v>
      </c>
      <c r="R29" s="163"/>
      <c r="S29" s="163"/>
      <c r="T29" s="164">
        <v>10.130000000000001</v>
      </c>
      <c r="U29" s="163">
        <f t="shared" si="6"/>
        <v>20.260000000000002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15</v>
      </c>
      <c r="B30" s="160" t="s">
        <v>127</v>
      </c>
      <c r="C30" s="195" t="s">
        <v>128</v>
      </c>
      <c r="D30" s="162" t="s">
        <v>116</v>
      </c>
      <c r="E30" s="169">
        <v>17</v>
      </c>
      <c r="F30" s="172"/>
      <c r="G30" s="173">
        <f t="shared" si="0"/>
        <v>0</v>
      </c>
      <c r="H30" s="172"/>
      <c r="I30" s="173">
        <f t="shared" si="1"/>
        <v>0</v>
      </c>
      <c r="J30" s="172"/>
      <c r="K30" s="173">
        <f t="shared" si="2"/>
        <v>0</v>
      </c>
      <c r="L30" s="173">
        <v>21</v>
      </c>
      <c r="M30" s="173">
        <f t="shared" si="3"/>
        <v>0</v>
      </c>
      <c r="N30" s="163">
        <v>0</v>
      </c>
      <c r="O30" s="163">
        <f t="shared" si="4"/>
        <v>0</v>
      </c>
      <c r="P30" s="163">
        <v>0</v>
      </c>
      <c r="Q30" s="163">
        <f t="shared" si="5"/>
        <v>0</v>
      </c>
      <c r="R30" s="163"/>
      <c r="S30" s="163"/>
      <c r="T30" s="164">
        <v>0</v>
      </c>
      <c r="U30" s="163">
        <f t="shared" si="6"/>
        <v>0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90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16</v>
      </c>
      <c r="B31" s="160" t="s">
        <v>129</v>
      </c>
      <c r="C31" s="195" t="s">
        <v>130</v>
      </c>
      <c r="D31" s="162" t="s">
        <v>126</v>
      </c>
      <c r="E31" s="169">
        <v>2</v>
      </c>
      <c r="F31" s="172"/>
      <c r="G31" s="173">
        <f t="shared" si="0"/>
        <v>0</v>
      </c>
      <c r="H31" s="172"/>
      <c r="I31" s="173">
        <f t="shared" si="1"/>
        <v>0</v>
      </c>
      <c r="J31" s="172"/>
      <c r="K31" s="173">
        <f t="shared" si="2"/>
        <v>0</v>
      </c>
      <c r="L31" s="173">
        <v>21</v>
      </c>
      <c r="M31" s="173">
        <f t="shared" si="3"/>
        <v>0</v>
      </c>
      <c r="N31" s="163">
        <v>0</v>
      </c>
      <c r="O31" s="163">
        <f t="shared" si="4"/>
        <v>0</v>
      </c>
      <c r="P31" s="163">
        <v>0</v>
      </c>
      <c r="Q31" s="163">
        <f t="shared" si="5"/>
        <v>0</v>
      </c>
      <c r="R31" s="163"/>
      <c r="S31" s="163"/>
      <c r="T31" s="164">
        <v>0</v>
      </c>
      <c r="U31" s="163">
        <f t="shared" si="6"/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17</v>
      </c>
      <c r="B32" s="160" t="s">
        <v>131</v>
      </c>
      <c r="C32" s="195" t="s">
        <v>132</v>
      </c>
      <c r="D32" s="162" t="s">
        <v>133</v>
      </c>
      <c r="E32" s="169">
        <v>4</v>
      </c>
      <c r="F32" s="172"/>
      <c r="G32" s="173">
        <f t="shared" si="0"/>
        <v>0</v>
      </c>
      <c r="H32" s="172"/>
      <c r="I32" s="173">
        <f t="shared" si="1"/>
        <v>0</v>
      </c>
      <c r="J32" s="172"/>
      <c r="K32" s="173">
        <f t="shared" si="2"/>
        <v>0</v>
      </c>
      <c r="L32" s="173">
        <v>21</v>
      </c>
      <c r="M32" s="173">
        <f t="shared" si="3"/>
        <v>0</v>
      </c>
      <c r="N32" s="163">
        <v>0</v>
      </c>
      <c r="O32" s="163">
        <f t="shared" si="4"/>
        <v>0</v>
      </c>
      <c r="P32" s="163">
        <v>0</v>
      </c>
      <c r="Q32" s="163">
        <f t="shared" si="5"/>
        <v>0</v>
      </c>
      <c r="R32" s="163"/>
      <c r="S32" s="163"/>
      <c r="T32" s="164">
        <v>0</v>
      </c>
      <c r="U32" s="163">
        <f t="shared" si="6"/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5" t="s">
        <v>85</v>
      </c>
      <c r="B33" s="161" t="s">
        <v>56</v>
      </c>
      <c r="C33" s="197" t="s">
        <v>57</v>
      </c>
      <c r="D33" s="166"/>
      <c r="E33" s="171"/>
      <c r="F33" s="174"/>
      <c r="G33" s="174">
        <f>SUMIF(AE34:AE34,"&lt;&gt;NOR",G34:G34)</f>
        <v>0</v>
      </c>
      <c r="H33" s="174"/>
      <c r="I33" s="174">
        <f>SUM(I34:I34)</f>
        <v>0</v>
      </c>
      <c r="J33" s="174"/>
      <c r="K33" s="174">
        <f>SUM(K34:K34)</f>
        <v>0</v>
      </c>
      <c r="L33" s="174"/>
      <c r="M33" s="174">
        <f>SUM(M34:M34)</f>
        <v>0</v>
      </c>
      <c r="N33" s="167"/>
      <c r="O33" s="167">
        <f>SUM(O34:O34)</f>
        <v>0</v>
      </c>
      <c r="P33" s="167"/>
      <c r="Q33" s="167">
        <f>SUM(Q34:Q34)</f>
        <v>0</v>
      </c>
      <c r="R33" s="167"/>
      <c r="S33" s="167"/>
      <c r="T33" s="168"/>
      <c r="U33" s="167">
        <f>SUM(U34:U34)</f>
        <v>0.12</v>
      </c>
      <c r="AE33" t="s">
        <v>86</v>
      </c>
    </row>
    <row r="34" spans="1:60" outlineLevel="1" x14ac:dyDescent="0.2">
      <c r="A34" s="183">
        <v>18</v>
      </c>
      <c r="B34" s="184" t="s">
        <v>134</v>
      </c>
      <c r="C34" s="198" t="s">
        <v>135</v>
      </c>
      <c r="D34" s="185" t="s">
        <v>136</v>
      </c>
      <c r="E34" s="186">
        <v>7.9409999999999994E-2</v>
      </c>
      <c r="F34" s="187"/>
      <c r="G34" s="188">
        <f>ROUND(E34*F34,2)</f>
        <v>0</v>
      </c>
      <c r="H34" s="187"/>
      <c r="I34" s="188">
        <f>ROUND(E34*H34,2)</f>
        <v>0</v>
      </c>
      <c r="J34" s="187"/>
      <c r="K34" s="188">
        <f>ROUND(E34*J34,2)</f>
        <v>0</v>
      </c>
      <c r="L34" s="188">
        <v>21</v>
      </c>
      <c r="M34" s="188">
        <f>G34*(1+L34/100)</f>
        <v>0</v>
      </c>
      <c r="N34" s="189">
        <v>0</v>
      </c>
      <c r="O34" s="189">
        <f>ROUND(E34*N34,5)</f>
        <v>0</v>
      </c>
      <c r="P34" s="189">
        <v>0</v>
      </c>
      <c r="Q34" s="189">
        <f>ROUND(E34*P34,5)</f>
        <v>0</v>
      </c>
      <c r="R34" s="189"/>
      <c r="S34" s="189"/>
      <c r="T34" s="190">
        <v>1.48</v>
      </c>
      <c r="U34" s="189">
        <f>ROUND(E34*T34,2)</f>
        <v>0.12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90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x14ac:dyDescent="0.2">
      <c r="A35" s="6"/>
      <c r="B35" s="7" t="s">
        <v>137</v>
      </c>
      <c r="C35" s="199" t="s">
        <v>137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v>15</v>
      </c>
      <c r="AD35">
        <v>21</v>
      </c>
    </row>
    <row r="36" spans="1:60" x14ac:dyDescent="0.2">
      <c r="A36" s="191"/>
      <c r="B36" s="192">
        <v>26</v>
      </c>
      <c r="C36" s="200" t="s">
        <v>137</v>
      </c>
      <c r="D36" s="193"/>
      <c r="E36" s="193"/>
      <c r="F36" s="193"/>
      <c r="G36" s="194">
        <f>G8+G21+G24+G33</f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f>SUMIF(L7:L34,AC35,G7:G34)</f>
        <v>0</v>
      </c>
      <c r="AD36">
        <f>SUMIF(L7:L34,AD35,G7:G34)</f>
        <v>0</v>
      </c>
      <c r="AE36" t="s">
        <v>138</v>
      </c>
    </row>
    <row r="37" spans="1:60" x14ac:dyDescent="0.2">
      <c r="A37" s="6"/>
      <c r="B37" s="7" t="s">
        <v>137</v>
      </c>
      <c r="C37" s="199" t="s">
        <v>137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60" x14ac:dyDescent="0.2">
      <c r="A38" s="6"/>
      <c r="B38" s="7" t="s">
        <v>137</v>
      </c>
      <c r="C38" s="199" t="s">
        <v>137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260">
        <v>33</v>
      </c>
      <c r="B39" s="260"/>
      <c r="C39" s="26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262"/>
      <c r="B40" s="263"/>
      <c r="C40" s="264"/>
      <c r="D40" s="263"/>
      <c r="E40" s="263"/>
      <c r="F40" s="263"/>
      <c r="G40" s="26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E40" t="s">
        <v>139</v>
      </c>
    </row>
    <row r="41" spans="1:60" x14ac:dyDescent="0.2">
      <c r="A41" s="266"/>
      <c r="B41" s="267"/>
      <c r="C41" s="268"/>
      <c r="D41" s="267"/>
      <c r="E41" s="267"/>
      <c r="F41" s="267"/>
      <c r="G41" s="26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66"/>
      <c r="B42" s="267"/>
      <c r="C42" s="268"/>
      <c r="D42" s="267"/>
      <c r="E42" s="267"/>
      <c r="F42" s="267"/>
      <c r="G42" s="26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66"/>
      <c r="B43" s="267"/>
      <c r="C43" s="268"/>
      <c r="D43" s="267"/>
      <c r="E43" s="267"/>
      <c r="F43" s="267"/>
      <c r="G43" s="26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70"/>
      <c r="B44" s="271"/>
      <c r="C44" s="272"/>
      <c r="D44" s="271"/>
      <c r="E44" s="271"/>
      <c r="F44" s="271"/>
      <c r="G44" s="27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6"/>
      <c r="B45" s="7" t="s">
        <v>137</v>
      </c>
      <c r="C45" s="199" t="s">
        <v>137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C46" s="201"/>
      <c r="AE46" t="s">
        <v>140</v>
      </c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2020-07-02T04:35:14Z</dcterms:modified>
</cp:coreProperties>
</file>